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65" yWindow="1395" windowWidth="11310" windowHeight="7605" tabRatio="822" firstSheet="5" activeTab="5"/>
  </bookViews>
  <sheets>
    <sheet name="temp" sheetId="1" state="hidden" r:id="rId1"/>
    <sheet name="pr" sheetId="2" state="hidden" r:id="rId2"/>
    <sheet name="Лист1" sheetId="3" r:id="rId3"/>
    <sheet name="Заполнить" sheetId="4" r:id="rId4"/>
    <sheet name="ОЗ 1013" sheetId="5" r:id="rId5"/>
    <sheet name="передавальний акт - загальна" sheetId="6" r:id="rId6"/>
  </sheets>
  <definedNames>
    <definedName name="inma">'pr'!$E$14:$E$21</definedName>
    <definedName name="ki">'pr'!$E$28:$E$31</definedName>
    <definedName name="na">'pr'!$E$22:$E$27</definedName>
    <definedName name="oz">'pr'!$E$5:$E$13</definedName>
    <definedName name="Zapasi">'pr'!$E$34:$E$61</definedName>
    <definedName name="_xlnm.Print_Area" localSheetId="4">'ОЗ 1013'!$A$1:$P$110</definedName>
    <definedName name="_xlnm.Print_Area" localSheetId="5">'передавальний акт - загальна'!$A$1:$P$303</definedName>
  </definedNames>
  <calcPr fullCalcOnLoad="1"/>
</workbook>
</file>

<file path=xl/sharedStrings.xml><?xml version="1.0" encoding="utf-8"?>
<sst xmlns="http://schemas.openxmlformats.org/spreadsheetml/2006/main" count="972" uniqueCount="601">
  <si>
    <t>Ідентифікаційний код за ЄДРПОУ</t>
  </si>
  <si>
    <t>Інвентаризаційний опис необоротних активів</t>
  </si>
  <si>
    <r>
      <t>(основні засоби, нематеріальні активи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, інші необоротні матеріальні активи, капітальні інвестиції)</t>
    </r>
  </si>
  <si>
    <t>Розписка</t>
  </si>
  <si>
    <t>До початку проведення інвентаризації всі видаткові та прибуткові документи на необоротні активи здані в бухгалтерську службу і всі необоротні активи, що надійшли на мою відповідальність, оприбутковані, а ті, що вибули, списані.</t>
  </si>
  <si>
    <t>Матеріально відповідальна особа:</t>
  </si>
  <si>
    <t>(посада)</t>
  </si>
  <si>
    <t>(підпис)</t>
  </si>
  <si>
    <t xml:space="preserve">                       (ініціали, прізвище)</t>
  </si>
  <si>
    <t>Номер</t>
  </si>
  <si>
    <t>Один. вимір.</t>
  </si>
  <si>
    <t>Фактична наявність</t>
  </si>
  <si>
    <t>Інші відомості</t>
  </si>
  <si>
    <t>заводський</t>
  </si>
  <si>
    <t>паспорта</t>
  </si>
  <si>
    <t>кількість</t>
  </si>
  <si>
    <t>первісна (переоцінена)вартість</t>
  </si>
  <si>
    <t>первісна (переоцінена) вартість</t>
  </si>
  <si>
    <t xml:space="preserve">балансова варітсь </t>
  </si>
  <si>
    <t>строк корисного використання</t>
  </si>
  <si>
    <t>№ з/п</t>
  </si>
  <si>
    <t>Найменування, стисла характеристика та призначення об’єкта</t>
  </si>
  <si>
    <t>Рік випуску (будівництва) чи дата придбання (введення в експлуатацію) та виготовлювач</t>
  </si>
  <si>
    <t>інвентарний/номенклатурний</t>
  </si>
  <si>
    <t>сума зносу (накопиченої амортизації)</t>
  </si>
  <si>
    <t>(прописом)</t>
  </si>
  <si>
    <t xml:space="preserve"> </t>
  </si>
  <si>
    <t xml:space="preserve">     </t>
  </si>
  <si>
    <t xml:space="preserve">            </t>
  </si>
  <si>
    <t xml:space="preserve">           </t>
  </si>
  <si>
    <t xml:space="preserve">                 </t>
  </si>
  <si>
    <t>Відмітка про вибуття</t>
  </si>
  <si>
    <t xml:space="preserve">Разом за описом: </t>
  </si>
  <si>
    <r>
      <t>За даними бухгалтерського обліку</t>
    </r>
    <r>
      <rPr>
        <sz val="8"/>
        <rFont val="Times New Roman"/>
        <family val="1"/>
      </rPr>
      <t>3</t>
    </r>
  </si>
  <si>
    <t>Вказані у цьому описі дані перевірив:</t>
  </si>
  <si>
    <t xml:space="preserve">                                                                             </t>
  </si>
  <si>
    <t>______________________________________</t>
  </si>
  <si>
    <r>
      <t>3</t>
    </r>
    <r>
      <rPr>
        <sz val="8"/>
        <rFont val="Times New Roman"/>
        <family val="1"/>
      </rPr>
      <t> графи 11-15 заповнюються бухгалтерською службою після заповнення фактичної наявності  та отримання інвентаризаційних описів</t>
    </r>
  </si>
  <si>
    <t>_______________________________________</t>
  </si>
  <si>
    <t>1 Для оформлення інвентаризації  об’єктів права інтелектуальної власності у складі нематеріальних активів застосовується типова форма № НА-4 «Інвентаризаційний опис об’єктів права інтелектуальної власності у складі нематеріальних активів», затверджена наказом Міністерства фінансів України від 22.11.2004 № 732.</t>
  </si>
  <si>
    <t xml:space="preserve">2 склад (комора) його адреса, назва структурного підрозділу,  дільниці, тощо.  </t>
  </si>
  <si>
    <t>При інвентаризації встановлено таке:</t>
  </si>
  <si>
    <t>ЗАТВЕРДЖЕНО</t>
  </si>
  <si>
    <t>Наказ Міністерства фінансів України</t>
  </si>
  <si>
    <t>(установа)</t>
  </si>
  <si>
    <t>(ініціали, прізвище)</t>
  </si>
  <si>
    <t xml:space="preserve">Інвентаризація: </t>
  </si>
  <si>
    <t>(номер та назва)</t>
  </si>
  <si>
    <t>Код ЭДРПОУ</t>
  </si>
  <si>
    <t>17.06.2015  № 572</t>
  </si>
  <si>
    <t>Голова комісії:</t>
  </si>
  <si>
    <t>Члени комісії:</t>
  </si>
  <si>
    <t>Назва установи</t>
  </si>
  <si>
    <t>Дата і номер розпорядчого документу (Наказу)</t>
  </si>
  <si>
    <t xml:space="preserve"> (підпис)  </t>
  </si>
  <si>
    <t xml:space="preserve"> (посада)</t>
  </si>
  <si>
    <t>розпочата</t>
  </si>
  <si>
    <t>закінчена</t>
  </si>
  <si>
    <t>Дата описів, відомостей, актів</t>
  </si>
  <si>
    <t>Зняття залишків станом на</t>
  </si>
  <si>
    <t>Голова комісії</t>
  </si>
  <si>
    <t>Члени комісії</t>
  </si>
  <si>
    <t>пасада</t>
  </si>
  <si>
    <t>ініціали, прізвище</t>
  </si>
  <si>
    <r>
      <t>(місцезнаходження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)</t>
    </r>
  </si>
  <si>
    <t>Інформацію за даними бухгалтерського обліку вніс:</t>
  </si>
  <si>
    <r>
      <t>Синтетичні рахунки</t>
    </r>
    <r>
      <rPr>
        <sz val="13.5"/>
        <rFont val="Times New Roman"/>
        <family val="1"/>
      </rPr>
      <t xml:space="preserve"> </t>
    </r>
  </si>
  <si>
    <r>
      <t>Субрахунки 1-го рівня</t>
    </r>
    <r>
      <rPr>
        <sz val="13.5"/>
        <rFont val="Times New Roman"/>
        <family val="1"/>
      </rPr>
      <t xml:space="preserve"> </t>
    </r>
  </si>
  <si>
    <t xml:space="preserve">Код </t>
  </si>
  <si>
    <t xml:space="preserve">Назва </t>
  </si>
  <si>
    <r>
      <t>Клас 1. Необоротні активи</t>
    </r>
    <r>
      <rPr>
        <sz val="13.5"/>
        <rFont val="Times New Roman"/>
        <family val="1"/>
      </rPr>
      <t xml:space="preserve"> </t>
    </r>
  </si>
  <si>
    <t xml:space="preserve">Основні засоби </t>
  </si>
  <si>
    <t xml:space="preserve">Інші необоротні матеріальні активи </t>
  </si>
  <si>
    <t>Необоротні матеріальні активи спеціального призначення</t>
  </si>
  <si>
    <t xml:space="preserve">Нематеріальні активи </t>
  </si>
  <si>
    <t xml:space="preserve">Незавершені капітальні інвестиції в необоротні активи </t>
  </si>
  <si>
    <r>
      <t>Клас 2. Запаси</t>
    </r>
    <r>
      <rPr>
        <sz val="13.5"/>
        <rFont val="Times New Roman"/>
        <family val="1"/>
      </rPr>
      <t xml:space="preserve"> </t>
    </r>
  </si>
  <si>
    <t>Малоцінні та швидкозношувані предмети</t>
  </si>
  <si>
    <t>Державні матеріальні резерви та запаси</t>
  </si>
  <si>
    <t>Рахунки в казначействі</t>
  </si>
  <si>
    <t xml:space="preserve">Інші кошти </t>
  </si>
  <si>
    <t xml:space="preserve">Грошові документи в національній валюті </t>
  </si>
  <si>
    <t xml:space="preserve">Грошові документи в іноземній валюті </t>
  </si>
  <si>
    <t xml:space="preserve">Грошові кошти в дорозі в національній валюті </t>
  </si>
  <si>
    <t xml:space="preserve">Грошові кошти в дорозі в іноземній валюті </t>
  </si>
  <si>
    <t xml:space="preserve">Короткострокові векселі одержані </t>
  </si>
  <si>
    <t xml:space="preserve">Векселі, одержані в національній валюті </t>
  </si>
  <si>
    <t xml:space="preserve">Векселі, одержані в іноземній валюті </t>
  </si>
  <si>
    <t xml:space="preserve">Розрахунки з покупцями та замовниками </t>
  </si>
  <si>
    <t xml:space="preserve">Розрахунки із замовниками з авансів на науково-дослідні роботи </t>
  </si>
  <si>
    <t>Розрахунки з різними дебіторами</t>
  </si>
  <si>
    <t xml:space="preserve">Розрахунки в порядку планових платежів </t>
  </si>
  <si>
    <t xml:space="preserve">Розрахунки з підзвітними особами </t>
  </si>
  <si>
    <t xml:space="preserve">Розрахунки з відшкодування завданих збитків </t>
  </si>
  <si>
    <t xml:space="preserve">Розрахунки з іншими дебіторами </t>
  </si>
  <si>
    <t>Розрахунки з державними цільовими фондами</t>
  </si>
  <si>
    <t>Розрахунки зі спільної діяльності</t>
  </si>
  <si>
    <t>Поточні фінансові інвестиції</t>
  </si>
  <si>
    <t>Поточні фінансові інвестиції у цінні папери</t>
  </si>
  <si>
    <r>
      <t>Клас 4. Власний капітал</t>
    </r>
    <r>
      <rPr>
        <sz val="13.5"/>
        <rFont val="Times New Roman"/>
        <family val="1"/>
      </rPr>
      <t xml:space="preserve"> </t>
    </r>
  </si>
  <si>
    <t xml:space="preserve">Фонд у необоротних активах </t>
  </si>
  <si>
    <t xml:space="preserve">Фонд у необоротних активах за їх видами </t>
  </si>
  <si>
    <t xml:space="preserve">Фонд у незавершеному капітальному будівництві </t>
  </si>
  <si>
    <t xml:space="preserve">Фонд у малоцінних та швидкозношуваних предметах </t>
  </si>
  <si>
    <t xml:space="preserve">Фонд у малоцінних та швидкозношуваних предметах за їх видами </t>
  </si>
  <si>
    <t>Фонд у фінансових інвестиціях</t>
  </si>
  <si>
    <t>Фонд у капіталі підприємств</t>
  </si>
  <si>
    <t>Фонд у фінансових інвестиціях у цінні папери</t>
  </si>
  <si>
    <t xml:space="preserve">Результати виконання кошторисів </t>
  </si>
  <si>
    <t xml:space="preserve">Результат виконання кошторису за загальним фондом </t>
  </si>
  <si>
    <t xml:space="preserve">Результат виконання кошторису за спеціальним фондом </t>
  </si>
  <si>
    <t xml:space="preserve">Капітал у дооцінках </t>
  </si>
  <si>
    <t xml:space="preserve">Дооцінка (уцінка) необоротних активів </t>
  </si>
  <si>
    <t xml:space="preserve">Інший капітал у дооцінках </t>
  </si>
  <si>
    <r>
      <t>Клас 5. Довгострокові зобов'язання</t>
    </r>
    <r>
      <rPr>
        <sz val="13.5"/>
        <rFont val="Times New Roman"/>
        <family val="1"/>
      </rPr>
      <t xml:space="preserve"> </t>
    </r>
  </si>
  <si>
    <t xml:space="preserve">Довгострокові позики </t>
  </si>
  <si>
    <t xml:space="preserve">Довгострокові кредити банків </t>
  </si>
  <si>
    <t xml:space="preserve">Відстрочені довгострокові кредити банків </t>
  </si>
  <si>
    <t xml:space="preserve">Інші довгострокові позики </t>
  </si>
  <si>
    <t xml:space="preserve">Довгострокові векселі видані </t>
  </si>
  <si>
    <t xml:space="preserve">Видані довгострокові векселі </t>
  </si>
  <si>
    <t xml:space="preserve">Інші довгострокові фінансові зобов'язання </t>
  </si>
  <si>
    <r>
      <t>Клас 6. Поточні зобов'язання</t>
    </r>
    <r>
      <rPr>
        <sz val="13.5"/>
        <rFont val="Times New Roman"/>
        <family val="1"/>
      </rPr>
      <t xml:space="preserve"> </t>
    </r>
  </si>
  <si>
    <t xml:space="preserve">Короткострокові позики </t>
  </si>
  <si>
    <t xml:space="preserve">Короткострокові кредити банків </t>
  </si>
  <si>
    <t xml:space="preserve">Відстрочені короткострокові кредити банків </t>
  </si>
  <si>
    <t xml:space="preserve">Інші короткострокові позики </t>
  </si>
  <si>
    <t xml:space="preserve">Прострочені позики </t>
  </si>
  <si>
    <t xml:space="preserve">Поточна заборгованість за довгостроковими зобов'язаннями </t>
  </si>
  <si>
    <t xml:space="preserve">Поточна заборгованість за довгостроковими позиками </t>
  </si>
  <si>
    <t xml:space="preserve">Поточна заборгованість за довгостроковими векселями </t>
  </si>
  <si>
    <t xml:space="preserve">Поточна заборгованість за іншими довгостроковими зобов'язаннями </t>
  </si>
  <si>
    <t xml:space="preserve">Короткострокові векселі видані </t>
  </si>
  <si>
    <t xml:space="preserve">Видані короткострокові векселі </t>
  </si>
  <si>
    <t xml:space="preserve">Розрахунки за виконані роботи </t>
  </si>
  <si>
    <t xml:space="preserve">Розрахунки з постачальниками та підрядниками </t>
  </si>
  <si>
    <t xml:space="preserve">Розрахунки з часткової оплати замовлень на дослідно-конструкторські розробки, що виконуються за рахунок бюджетних коштів </t>
  </si>
  <si>
    <t xml:space="preserve">Розрахунки із замовниками за виконані роботи і надані послуги з власних надходжень </t>
  </si>
  <si>
    <t xml:space="preserve">Розрахунки із замовниками за науково-дослідні роботи, що підлягають оплаті </t>
  </si>
  <si>
    <t xml:space="preserve">Розрахунки із залученими співвиконавцями для виконання робіт </t>
  </si>
  <si>
    <t xml:space="preserve">Розрахунки із податків і зборів </t>
  </si>
  <si>
    <t xml:space="preserve">Розрахунки за податками і зборами в бюджет </t>
  </si>
  <si>
    <t xml:space="preserve">Інші розрахунки з бюджетом </t>
  </si>
  <si>
    <t xml:space="preserve">Розрахунки із страхування </t>
  </si>
  <si>
    <t>За розрахунками із загальнообов'язкового державного соціального страхування</t>
  </si>
  <si>
    <t xml:space="preserve">Розрахунки із соціального страхування </t>
  </si>
  <si>
    <t xml:space="preserve">Розрахунки з інших видів страхування </t>
  </si>
  <si>
    <t xml:space="preserve">Розрахунки з оплати праці </t>
  </si>
  <si>
    <t xml:space="preserve">Розрахунки із заробітної плати </t>
  </si>
  <si>
    <t xml:space="preserve">Розрахунки зі стипендіатами </t>
  </si>
  <si>
    <t xml:space="preserve">Розрахунки з працівниками за товари, продані в кредит </t>
  </si>
  <si>
    <t xml:space="preserve">Розрахунки з працівниками за безготівковими перерахуваннями на рахунки з вкладів у банках </t>
  </si>
  <si>
    <t>Розрахунки з працівниками за безготівковими перерахуваннями внесків за добровільним страхуванням</t>
  </si>
  <si>
    <t xml:space="preserve">Розрахунки з членами профспілки безготівковими перерахуваннями сум членських профспілкових внесків </t>
  </si>
  <si>
    <t xml:space="preserve">Розрахунки з працівниками за позиками банків </t>
  </si>
  <si>
    <t xml:space="preserve">Розрахунки за виконавчими документами та інші утримання </t>
  </si>
  <si>
    <t xml:space="preserve">Інші розрахунки за виконані роботи </t>
  </si>
  <si>
    <t xml:space="preserve">Розрахунки за іншими операціями і кредиторами </t>
  </si>
  <si>
    <t xml:space="preserve">Розрахунки з депонентами </t>
  </si>
  <si>
    <t xml:space="preserve">Розрахунки за депозитними сумами </t>
  </si>
  <si>
    <t>Розрахунки за коштами, які підлягають розподілу за видами загальнообов'язкового державного соціального страхування</t>
  </si>
  <si>
    <t xml:space="preserve">Розрахунки за спеціальними видами платежів </t>
  </si>
  <si>
    <t xml:space="preserve">Розрахунки з іншими кредиторами </t>
  </si>
  <si>
    <t>Розрахунки за зобов'язаннями зі спільної діяльності</t>
  </si>
  <si>
    <t>Внутрішні розрахунки</t>
  </si>
  <si>
    <t xml:space="preserve">Внутрішні розрахунки за операціями з внутрішнього переміщення за загальним фондом </t>
  </si>
  <si>
    <t xml:space="preserve">Внутрішні розрахунки за операціями з внутрішнього переміщення за спеціальним фондом </t>
  </si>
  <si>
    <r>
      <t>Клас 7. Доходи</t>
    </r>
    <r>
      <rPr>
        <sz val="13.5"/>
        <rFont val="Times New Roman"/>
        <family val="1"/>
      </rPr>
      <t xml:space="preserve"> </t>
    </r>
  </si>
  <si>
    <t xml:space="preserve">Доходи загального фонду </t>
  </si>
  <si>
    <t xml:space="preserve">Асигнування з державного бюджету на видатки установи та інші заходи </t>
  </si>
  <si>
    <t xml:space="preserve">Асигнування з місцевого бюджету на видатки установи та інші заходи </t>
  </si>
  <si>
    <t xml:space="preserve">Доходи спеціального фонду </t>
  </si>
  <si>
    <t xml:space="preserve">Доходи за коштами, отриманими як плата за послуги </t>
  </si>
  <si>
    <t xml:space="preserve">Доходи за іншими джерелами власних надходжень установ </t>
  </si>
  <si>
    <t xml:space="preserve">Доходи за іншими надходженнями спеціального фонду </t>
  </si>
  <si>
    <t xml:space="preserve">Кошти батьків за надані послуги </t>
  </si>
  <si>
    <t xml:space="preserve">Доходи, спрямовані на покриття дефіциту загального фонду </t>
  </si>
  <si>
    <t xml:space="preserve">Доходи майбутніх періодів </t>
  </si>
  <si>
    <t xml:space="preserve">Доходи від реалізації продукції, виробів і виконаних робіт </t>
  </si>
  <si>
    <t xml:space="preserve">Реалізація виробів виробничих (навчальних) майстерень </t>
  </si>
  <si>
    <t xml:space="preserve">Реалізація продукції підсобних (навчальних) сільських господарств </t>
  </si>
  <si>
    <t xml:space="preserve">Реалізація науково-дослідних робіт </t>
  </si>
  <si>
    <t>Інші доходи</t>
  </si>
  <si>
    <t xml:space="preserve">Інші доходи установ </t>
  </si>
  <si>
    <r>
      <t>Клас 8. Витрати</t>
    </r>
    <r>
      <rPr>
        <sz val="13.5"/>
        <rFont val="Times New Roman"/>
        <family val="1"/>
      </rPr>
      <t xml:space="preserve"> </t>
    </r>
  </si>
  <si>
    <t xml:space="preserve">Видатки із загального фонду </t>
  </si>
  <si>
    <t xml:space="preserve">Видатки з державного бюджету на утримання установи та інші заходи </t>
  </si>
  <si>
    <t xml:space="preserve">Видатки з місцевого бюджету на утримання установи та інші заходи </t>
  </si>
  <si>
    <t xml:space="preserve">Видатки спеціального фонду </t>
  </si>
  <si>
    <t xml:space="preserve">Видатки за коштами, отриманими як плата за послуги </t>
  </si>
  <si>
    <t xml:space="preserve">Видатки за іншими джерелами власних надходжень </t>
  </si>
  <si>
    <t xml:space="preserve">Видатки за іншими надходженнями спеціального фонду </t>
  </si>
  <si>
    <t xml:space="preserve">Виробничі витрати </t>
  </si>
  <si>
    <t xml:space="preserve">Витрати виробничих (навчальних) майстерень </t>
  </si>
  <si>
    <t xml:space="preserve">Витрати підсобних (навчальних) сільських господарств </t>
  </si>
  <si>
    <t xml:space="preserve">Витрати на науково-дослідні роботи </t>
  </si>
  <si>
    <t xml:space="preserve">Витрати на виготовлення експериментальних пристроїв </t>
  </si>
  <si>
    <t xml:space="preserve">Витрати на заготівлю і переробку матеріалів </t>
  </si>
  <si>
    <t xml:space="preserve">Видатки до розподілу </t>
  </si>
  <si>
    <t>Інші витрати</t>
  </si>
  <si>
    <t>Інші витрати установ</t>
  </si>
  <si>
    <t>Витрати на амортизацію</t>
  </si>
  <si>
    <t>Витрати на амортизацію необоротних активів</t>
  </si>
  <si>
    <t>Витрати майбутніх періодів</t>
  </si>
  <si>
    <t>Клас 9. Адміністративні послуги</t>
  </si>
  <si>
    <t>Розрахунки замовників за адміністративними послугами</t>
  </si>
  <si>
    <t>Розрахунки замовників з оплати адміністративних послуг</t>
  </si>
  <si>
    <t>Зобов'язання замовників за адміністративними послугами</t>
  </si>
  <si>
    <t>Зобов'язання замовників перед бюджетом за адміністративними послугами</t>
  </si>
  <si>
    <t>Земельні ділянки</t>
  </si>
  <si>
    <t>Капітальні витрати на поліпшення земель</t>
  </si>
  <si>
    <t>Машини та обладнання</t>
  </si>
  <si>
    <t>Транспортні засоби</t>
  </si>
  <si>
    <t>Інші основні засоби</t>
  </si>
  <si>
    <t>Бібліотечні фонди</t>
  </si>
  <si>
    <t>Малоцінні необоротні матеріальні активи</t>
  </si>
  <si>
    <t>Білизна, постільні речі, одяг та взуття</t>
  </si>
  <si>
    <t>Природні ресурси</t>
  </si>
  <si>
    <t>Інвентарна тара</t>
  </si>
  <si>
    <r>
      <rPr>
        <u val="single"/>
        <sz val="12"/>
        <rFont val="Times New Roman"/>
        <family val="1"/>
      </rPr>
      <t>основних засобів</t>
    </r>
    <r>
      <rPr>
        <sz val="12"/>
        <rFont val="Times New Roman"/>
        <family val="1"/>
      </rPr>
      <t>, нематеріальних активів, інших необоротних матеріальних активів, капітальні інвестиції (необхідне підкреслити), які обліковуються на субрахунку(ах)</t>
    </r>
  </si>
  <si>
    <t>Капітальні інвестиції в основні засоби</t>
  </si>
  <si>
    <t>Капітальні інвестиції в інші необоротні матеріальні активи</t>
  </si>
  <si>
    <t>Капітальні інвестиції в нематеріальні активи</t>
  </si>
  <si>
    <t>Інші нематеріальні активи</t>
  </si>
  <si>
    <t>Сировина і матеріали</t>
  </si>
  <si>
    <t>Будівельні матеріали</t>
  </si>
  <si>
    <t>Інші виробничі запаси</t>
  </si>
  <si>
    <t>Продукти харчування</t>
  </si>
  <si>
    <t>Тара</t>
  </si>
  <si>
    <t>Клас 3. Кошти, розрахунки та інші активи</t>
  </si>
  <si>
    <t>Реєстраційні рахунки</t>
  </si>
  <si>
    <t>Питання, пропозиції або про помилки пишіть на форумі</t>
  </si>
  <si>
    <t>Разом на сторінці</t>
  </si>
  <si>
    <t xml:space="preserve">Эти строки на всех листах скрыты, просто отобразите их </t>
  </si>
  <si>
    <t>Інвестиційна нерухомість</t>
  </si>
  <si>
    <t>Будівлі, споруди та передавальні пристрої</t>
  </si>
  <si>
    <t>Інструменти, прилади, інвентар</t>
  </si>
  <si>
    <t>Тварини та багаторічні насадження</t>
  </si>
  <si>
    <t>Музейні фонди</t>
  </si>
  <si>
    <t>Інші необоротні матеріальні активи</t>
  </si>
  <si>
    <t>Медикаменти та перев'язувальні матеріали</t>
  </si>
  <si>
    <t>Пально-мастильні матеріали</t>
  </si>
  <si>
    <t>Запасні частини</t>
  </si>
  <si>
    <t>Готова продукція</t>
  </si>
  <si>
    <t>Виключено</t>
  </si>
  <si>
    <t>Активи для розподілу, передачі, продажу</t>
  </si>
  <si>
    <t>Інші нефінансові активи</t>
  </si>
  <si>
    <t>Готівка у національній валюті</t>
  </si>
  <si>
    <t>Готівка в іноземній валюті</t>
  </si>
  <si>
    <t>Грошові документи у національній валюті</t>
  </si>
  <si>
    <t>Грошові документи в іноземній валюті</t>
  </si>
  <si>
    <t>Грошові кошти в дорозі у національній валюті</t>
  </si>
  <si>
    <t>Грошові кошти в дорозі в іноземній валюті</t>
  </si>
  <si>
    <t>Інші рахунки в Казначействі</t>
  </si>
  <si>
    <t>Рахунки для обліку депозитних сум</t>
  </si>
  <si>
    <t>Авторське та суміжні з ним права</t>
  </si>
  <si>
    <t>Права користування природними ресурсами</t>
  </si>
  <si>
    <t>Права на знаки для товарів і послуг</t>
  </si>
  <si>
    <t>Права користування майном</t>
  </si>
  <si>
    <t>Права на об'єкти промислової власності</t>
  </si>
  <si>
    <t>Капітальні інвестиції в довгострокові біологічні активи</t>
  </si>
  <si>
    <t>1013 Будівлі, споруди та передавальні пристрої</t>
  </si>
  <si>
    <t>шт</t>
  </si>
  <si>
    <t>Місцезнаходження</t>
  </si>
  <si>
    <t xml:space="preserve">та зберігаються  </t>
  </si>
  <si>
    <t>м</t>
  </si>
  <si>
    <t>Сидоренко Андрій Андрійович</t>
  </si>
  <si>
    <t>181202001</t>
  </si>
  <si>
    <t>г</t>
  </si>
  <si>
    <t>1511</t>
  </si>
  <si>
    <t>Всього основні засоби рахунок 1013 "Будинки та споруди":</t>
  </si>
  <si>
    <t>Всього основні засоби рахунок 1014 "Машини та обладнання":</t>
  </si>
  <si>
    <t>Всього виробничі запаси:</t>
  </si>
  <si>
    <t>Всього основні засоби рахунок 1016 "Інструменти, прилади, інвентар":</t>
  </si>
  <si>
    <t>Всього малоцінні та швидкозношувані предмети рахунок 1812</t>
  </si>
  <si>
    <t>Всього малоцінні  необоротні матеріальні активи рахунок 1113 "":</t>
  </si>
  <si>
    <t>Всього малоцінні  необоротні матеріальні активи рахунок 1114 " ":</t>
  </si>
  <si>
    <t>Всього малоцінні  необоротні матеріальні активи рахунок 1113 " ":</t>
  </si>
  <si>
    <t>Піаніно</t>
  </si>
  <si>
    <t>Подушки (файбер)</t>
  </si>
  <si>
    <t>111420001</t>
  </si>
  <si>
    <t>Одіяло ди тяче  1,1х1,4</t>
  </si>
  <si>
    <t>111420002</t>
  </si>
  <si>
    <t>Підодіяоьник</t>
  </si>
  <si>
    <t>111420003</t>
  </si>
  <si>
    <t>Простині</t>
  </si>
  <si>
    <t>111420004</t>
  </si>
  <si>
    <t>Наволочки</t>
  </si>
  <si>
    <t>111420005</t>
  </si>
  <si>
    <t>Покривало</t>
  </si>
  <si>
    <t>111420006</t>
  </si>
  <si>
    <t>Покривало на ліжко</t>
  </si>
  <si>
    <t>111420007</t>
  </si>
  <si>
    <t>наволочки</t>
  </si>
  <si>
    <t>покривало стьогане</t>
  </si>
  <si>
    <t>комплект постільної білизни</t>
  </si>
  <si>
    <t>матраци 1,470х60</t>
  </si>
  <si>
    <t>111420008</t>
  </si>
  <si>
    <t>рукоход</t>
  </si>
  <si>
    <t>111300023</t>
  </si>
  <si>
    <t>лабіринт</t>
  </si>
  <si>
    <t>111300024</t>
  </si>
  <si>
    <t>баян</t>
  </si>
  <si>
    <t>111300025</t>
  </si>
  <si>
    <t>матраци</t>
  </si>
  <si>
    <t>одіяло ватне</t>
  </si>
  <si>
    <t>дорошка шерстяна</t>
  </si>
  <si>
    <t>111300028</t>
  </si>
  <si>
    <t>віса</t>
  </si>
  <si>
    <t>111300029</t>
  </si>
  <si>
    <t>мийка нерж. НЖ 2 секції</t>
  </si>
  <si>
    <t>111300030</t>
  </si>
  <si>
    <t>стіл НЖ проф.</t>
  </si>
  <si>
    <t>111300031</t>
  </si>
  <si>
    <t>111300032</t>
  </si>
  <si>
    <t>тумба під осмос</t>
  </si>
  <si>
    <t>111300033</t>
  </si>
  <si>
    <t>система зворот.осмосу</t>
  </si>
  <si>
    <t>111300034</t>
  </si>
  <si>
    <t>двері металопластик.</t>
  </si>
  <si>
    <t>111300035</t>
  </si>
  <si>
    <t>радіатор опалення</t>
  </si>
  <si>
    <t>111300036</t>
  </si>
  <si>
    <t>насос циркуляц.</t>
  </si>
  <si>
    <t>111300037</t>
  </si>
  <si>
    <t>насос підживлення рідини</t>
  </si>
  <si>
    <t>111300038</t>
  </si>
  <si>
    <t>компенсаційний бак</t>
  </si>
  <si>
    <t>111300039</t>
  </si>
  <si>
    <t>111300040</t>
  </si>
  <si>
    <t>ліжко дит." Собачка"</t>
  </si>
  <si>
    <t>111300041</t>
  </si>
  <si>
    <t>ліжко дит." Лисичка"</t>
  </si>
  <si>
    <t>111300042</t>
  </si>
  <si>
    <t>тюль</t>
  </si>
  <si>
    <t>стіл письмовий</t>
  </si>
  <si>
    <t>вентилятор</t>
  </si>
  <si>
    <t>111300049</t>
  </si>
  <si>
    <t>ковролін</t>
  </si>
  <si>
    <t>111300050</t>
  </si>
  <si>
    <t>ковролінова доріжка</t>
  </si>
  <si>
    <t>111300051</t>
  </si>
  <si>
    <t>ігровий модуль"М"ягкий куточок"</t>
  </si>
  <si>
    <t>111300052</t>
  </si>
  <si>
    <t>кухоні меблі з 3 х тумб</t>
  </si>
  <si>
    <t>111300053</t>
  </si>
  <si>
    <t>комп.</t>
  </si>
  <si>
    <t>вішалка для одягу</t>
  </si>
  <si>
    <t>111300054</t>
  </si>
  <si>
    <t>стенд</t>
  </si>
  <si>
    <t>111300055</t>
  </si>
  <si>
    <t>умивальнік</t>
  </si>
  <si>
    <t>111300056</t>
  </si>
  <si>
    <t>компакт мито</t>
  </si>
  <si>
    <t>111300057</t>
  </si>
  <si>
    <t>тканеві ролети</t>
  </si>
  <si>
    <t>111300058</t>
  </si>
  <si>
    <t>стільці дорослі</t>
  </si>
  <si>
    <t>111300059</t>
  </si>
  <si>
    <t>активна колонка</t>
  </si>
  <si>
    <t>111300060</t>
  </si>
  <si>
    <t>стояк під мікрофон</t>
  </si>
  <si>
    <t>111300061</t>
  </si>
  <si>
    <t>мікрофон</t>
  </si>
  <si>
    <t>111300062</t>
  </si>
  <si>
    <t>стільці дит.</t>
  </si>
  <si>
    <t>111300063</t>
  </si>
  <si>
    <t>столи</t>
  </si>
  <si>
    <t>111300064</t>
  </si>
  <si>
    <t>Килим</t>
  </si>
  <si>
    <t xml:space="preserve">Плита електрична </t>
  </si>
  <si>
    <t>Тарілочки</t>
  </si>
  <si>
    <t>Миска емальована</t>
  </si>
  <si>
    <t>Чайник</t>
  </si>
  <si>
    <t>Набор ножів</t>
  </si>
  <si>
    <t>ваідро пласмасове</t>
  </si>
  <si>
    <t>відро оценковане</t>
  </si>
  <si>
    <t>доска  для шинкування</t>
  </si>
  <si>
    <t xml:space="preserve">мойка </t>
  </si>
  <si>
    <t>помпа для зворотгого осмосу</t>
  </si>
  <si>
    <t>топор пожарний</t>
  </si>
  <si>
    <t>відро конусне</t>
  </si>
  <si>
    <t>кошма покривало</t>
  </si>
  <si>
    <t>лопата ЛСП</t>
  </si>
  <si>
    <t>карниз</t>
  </si>
  <si>
    <t>Забор бетоний</t>
  </si>
  <si>
    <t>відро</t>
  </si>
  <si>
    <t>вогнегасник ВП 5</t>
  </si>
  <si>
    <t>вогнегасники  ВП 2</t>
  </si>
  <si>
    <t>заборна секція ажурна кольорова</t>
  </si>
  <si>
    <t>заборна секція  ФАГОН  кольорова</t>
  </si>
  <si>
    <t>стопчики мраморні бетоні коричневі</t>
  </si>
  <si>
    <t>чайник зі свистоком 2,5л.</t>
  </si>
  <si>
    <t>каструля алюмінева 20л</t>
  </si>
  <si>
    <t>каструля з кришкою 8л</t>
  </si>
  <si>
    <t>миска емальована 4 л з декор.</t>
  </si>
  <si>
    <t>лист для випікання з бортами</t>
  </si>
  <si>
    <t>візок садовий</t>
  </si>
  <si>
    <t>мат  1376 синій шкірозамінник</t>
  </si>
  <si>
    <t>мат  1376 червоний  шкірозамінник</t>
  </si>
  <si>
    <t>килимок "Джуніор" 1,5х5м</t>
  </si>
  <si>
    <t>набір для бадмінтона</t>
  </si>
  <si>
    <t>набір боксерський великий</t>
  </si>
  <si>
    <t>мяч баскетбольний 001 рез</t>
  </si>
  <si>
    <t>мяч баскетбольний 002</t>
  </si>
  <si>
    <t>мяч баскетбольний 003</t>
  </si>
  <si>
    <t>мяч баскетбольний 004</t>
  </si>
  <si>
    <t xml:space="preserve"> каструля  нерж 4л.</t>
  </si>
  <si>
    <t>каструля  алюмінева 10л</t>
  </si>
  <si>
    <t>каструля алюмінева 15л.</t>
  </si>
  <si>
    <t>контейнер харчовий 9</t>
  </si>
  <si>
    <t>контейнер харчовий 7л.</t>
  </si>
  <si>
    <t>контейнер харчовий 17л</t>
  </si>
  <si>
    <t>контейнер харчовий 25л</t>
  </si>
  <si>
    <t xml:space="preserve">ковшик </t>
  </si>
  <si>
    <t xml:space="preserve">стілець дитячий </t>
  </si>
  <si>
    <t>карнізи</t>
  </si>
  <si>
    <t xml:space="preserve">тюль  </t>
  </si>
  <si>
    <t>годинник</t>
  </si>
  <si>
    <t xml:space="preserve">термометр безконтактиний </t>
  </si>
  <si>
    <t xml:space="preserve">лист для випікання </t>
  </si>
  <si>
    <t>ополоник</t>
  </si>
  <si>
    <t>флешка</t>
  </si>
  <si>
    <t>ваги</t>
  </si>
  <si>
    <t>пилосмок</t>
  </si>
  <si>
    <t>люк  полімер піщаний квадрат.зелен.</t>
  </si>
  <si>
    <t xml:space="preserve">судочки </t>
  </si>
  <si>
    <t xml:space="preserve">бокс для іграшок </t>
  </si>
  <si>
    <t>кубики</t>
  </si>
  <si>
    <t>трек</t>
  </si>
  <si>
    <t>обручі</t>
  </si>
  <si>
    <t>ляльки</t>
  </si>
  <si>
    <t>конструктор</t>
  </si>
  <si>
    <t>касовий апарат</t>
  </si>
  <si>
    <t>пищалка</t>
  </si>
  <si>
    <t>піраміда</t>
  </si>
  <si>
    <t>машинки</t>
  </si>
  <si>
    <t>калейдоскоп</t>
  </si>
  <si>
    <t>пральна машинка</t>
  </si>
  <si>
    <t>вагон</t>
  </si>
  <si>
    <t>медведик</t>
  </si>
  <si>
    <t>гусениця</t>
  </si>
  <si>
    <t>перукар</t>
  </si>
  <si>
    <t>гра "Сітка"</t>
  </si>
  <si>
    <t>машина - джип</t>
  </si>
  <si>
    <t>авто дитяче</t>
  </si>
  <si>
    <t>піраміда "Сомбреро"</t>
  </si>
  <si>
    <t>кільцекид</t>
  </si>
  <si>
    <t>коляска дитяча</t>
  </si>
  <si>
    <t>кубики кольорові</t>
  </si>
  <si>
    <t>кульки</t>
  </si>
  <si>
    <t>лопатки</t>
  </si>
  <si>
    <t>пупс</t>
  </si>
  <si>
    <t xml:space="preserve">м'яч </t>
  </si>
  <si>
    <t>машинка "Прогул"</t>
  </si>
  <si>
    <t>мозаїка</t>
  </si>
  <si>
    <t>паркінг</t>
  </si>
  <si>
    <t>пожежна машина</t>
  </si>
  <si>
    <t>посуд</t>
  </si>
  <si>
    <t>трактор</t>
  </si>
  <si>
    <t>трактор з прицепом</t>
  </si>
  <si>
    <t>лікарня</t>
  </si>
  <si>
    <t>лялька</t>
  </si>
  <si>
    <t>кухня</t>
  </si>
  <si>
    <t>бубон</t>
  </si>
  <si>
    <t>абетка</t>
  </si>
  <si>
    <t>полиця комплект "Природа"</t>
  </si>
  <si>
    <t>іграшкова полиця</t>
  </si>
  <si>
    <t xml:space="preserve">полиця </t>
  </si>
  <si>
    <t xml:space="preserve">сту комп'ютерний </t>
  </si>
  <si>
    <t>тюль біла</t>
  </si>
  <si>
    <t>стрічка для тюлі</t>
  </si>
  <si>
    <t>шафа для іграшок</t>
  </si>
  <si>
    <t>дитячі стільці</t>
  </si>
  <si>
    <t>полиця для іграшок</t>
  </si>
  <si>
    <t>полиця в музичний зал</t>
  </si>
  <si>
    <t>столик журнальний</t>
  </si>
  <si>
    <t>карнизи</t>
  </si>
  <si>
    <t>ігрова тумба "Магазин"</t>
  </si>
  <si>
    <t>ігрова тумба "Бібліотека"</t>
  </si>
  <si>
    <t>світильник , лампи</t>
  </si>
  <si>
    <t>дзеркало з підсвічником</t>
  </si>
  <si>
    <t>тримач для туалетного паперу</t>
  </si>
  <si>
    <t>сместитель на кухні</t>
  </si>
  <si>
    <t>тюль ( 20 метрів)</t>
  </si>
  <si>
    <t>карнизи ( 2,5 м.)</t>
  </si>
  <si>
    <t>Майно Луганської сільської ради:</t>
  </si>
  <si>
    <t>Приміщення сільської ради</t>
  </si>
  <si>
    <t>поч.школа с.Братське</t>
  </si>
  <si>
    <t>Житловий будинок с.Братське</t>
  </si>
  <si>
    <t>Приміщення дошкільного закладу</t>
  </si>
  <si>
    <t>Монітор 24TFT Philips</t>
  </si>
  <si>
    <t>Принтер лазерний CANON</t>
  </si>
  <si>
    <t>Холодильник INDESIT</t>
  </si>
  <si>
    <t>Бойлер FER Cubo</t>
  </si>
  <si>
    <t>Маш.пральна HOTROIN ARISTON</t>
  </si>
  <si>
    <t>Ноутбук   Lenovo G 70-80</t>
  </si>
  <si>
    <t>кухня в комплекті</t>
  </si>
  <si>
    <t>ком.</t>
  </si>
  <si>
    <t>BenQ MX 503 DLP</t>
  </si>
  <si>
    <t>MFY EPSON 850</t>
  </si>
  <si>
    <t>Котел настіний BOSCH-42 Квт</t>
  </si>
  <si>
    <t>Теплообмінник  B16Hx40/IP-SC</t>
  </si>
  <si>
    <t>Пристрій керувальний Hetronic</t>
  </si>
  <si>
    <t>101400006</t>
  </si>
  <si>
    <t>Каскадний модуль EMS/2</t>
  </si>
  <si>
    <t>101400007</t>
  </si>
  <si>
    <t>Дит. Павільйон 4*5 м.</t>
  </si>
  <si>
    <t>101480027</t>
  </si>
  <si>
    <t>Зонт з нерж.сталі 0,8 мм</t>
  </si>
  <si>
    <t>101480028</t>
  </si>
  <si>
    <t>Воздуховоди і вироби з оценк.сталі</t>
  </si>
  <si>
    <t>101480029</t>
  </si>
  <si>
    <t>Вентилятор</t>
  </si>
  <si>
    <t>101440003</t>
  </si>
  <si>
    <t>Майно сільського клубу сільської ради:</t>
  </si>
  <si>
    <t>стіл для компютера</t>
  </si>
  <si>
    <t>111300013</t>
  </si>
  <si>
    <t>111300019</t>
  </si>
  <si>
    <t>111420009</t>
  </si>
  <si>
    <t>111420010</t>
  </si>
  <si>
    <t>111420011</t>
  </si>
  <si>
    <t>111420012</t>
  </si>
  <si>
    <t>111420013</t>
  </si>
  <si>
    <t>111420014</t>
  </si>
  <si>
    <t>кроватки</t>
  </si>
  <si>
    <t>кроватки тумбами</t>
  </si>
  <si>
    <t>столи письмові</t>
  </si>
  <si>
    <t>тумба № 14</t>
  </si>
  <si>
    <t>тумба № 1,2,3,4</t>
  </si>
  <si>
    <t>тумба № 12</t>
  </si>
  <si>
    <t>шкаф для одягу 4 х дверн.</t>
  </si>
  <si>
    <t>шкаф для одягу 5 х дверн.</t>
  </si>
  <si>
    <t>вішалка для рушничків</t>
  </si>
  <si>
    <t>столи кухоні дитячі</t>
  </si>
  <si>
    <t>111300065</t>
  </si>
  <si>
    <t>111300066</t>
  </si>
  <si>
    <t>111300067</t>
  </si>
  <si>
    <t>111300068</t>
  </si>
  <si>
    <t>111300069</t>
  </si>
  <si>
    <t>111300070</t>
  </si>
  <si>
    <t>111300071</t>
  </si>
  <si>
    <t>111300072</t>
  </si>
  <si>
    <t>111300073</t>
  </si>
  <si>
    <t>111300074</t>
  </si>
  <si>
    <t>Вогнегасники</t>
  </si>
  <si>
    <t>WI-FI адаптер</t>
  </si>
  <si>
    <t>Окорочка</t>
  </si>
  <si>
    <t>риба</t>
  </si>
  <si>
    <t>печінка</t>
  </si>
  <si>
    <t>масло вершкове</t>
  </si>
  <si>
    <t>олія</t>
  </si>
  <si>
    <t>молоко сгущ.</t>
  </si>
  <si>
    <t>сир</t>
  </si>
  <si>
    <t>сметана</t>
  </si>
  <si>
    <t>крупа гречана</t>
  </si>
  <si>
    <t>борошно</t>
  </si>
  <si>
    <t>крупа арнаутка</t>
  </si>
  <si>
    <t>крупа манна</t>
  </si>
  <si>
    <t>крупа кукурузяна</t>
  </si>
  <si>
    <t>пшоно</t>
  </si>
  <si>
    <t>яйця</t>
  </si>
  <si>
    <t>рис</t>
  </si>
  <si>
    <t>макарони</t>
  </si>
  <si>
    <t>горох консер.</t>
  </si>
  <si>
    <t>квасоля</t>
  </si>
  <si>
    <t>повидло</t>
  </si>
  <si>
    <t>цукор</t>
  </si>
  <si>
    <t>картопля</t>
  </si>
  <si>
    <t>цибуля</t>
  </si>
  <si>
    <t>морква</t>
  </si>
  <si>
    <t>буряк</t>
  </si>
  <si>
    <t>чай</t>
  </si>
  <si>
    <t>кавовий напій</t>
  </si>
  <si>
    <t>лимонна кислота</t>
  </si>
  <si>
    <t>сіль</t>
  </si>
  <si>
    <t>огірки</t>
  </si>
  <si>
    <t>сода піщева</t>
  </si>
  <si>
    <t>яблука</t>
  </si>
  <si>
    <t>лимон</t>
  </si>
  <si>
    <t>томатна паста</t>
  </si>
  <si>
    <t>сік</t>
  </si>
  <si>
    <t>ікра кабачкова</t>
  </si>
  <si>
    <t>Заступник селищного голови</t>
  </si>
  <si>
    <t>с. Луганка, вул. Гагаріна 17 а</t>
  </si>
  <si>
    <t>05517141</t>
  </si>
  <si>
    <t>«08» грудня 2020 р. №28/8</t>
  </si>
  <si>
    <t>Штурмак Роман  Володимирович</t>
  </si>
  <si>
    <t>староста Петрівської селищної ради</t>
  </si>
  <si>
    <t>керівник відділу, головний бухг. Луганської сільської ради</t>
  </si>
  <si>
    <t>Мотренко Любов Михайлівна</t>
  </si>
  <si>
    <t>Луганська сільська рада</t>
  </si>
  <si>
    <t>«  30   »  грудня        2020р. №</t>
  </si>
  <si>
    <t>сума зносу (накопиченої амортизації) станом на 01.01.2021</t>
  </si>
  <si>
    <t>до рішення Петрівської  селищної ради</t>
  </si>
  <si>
    <t>ПЕРЕЛІК МАЙНА</t>
  </si>
  <si>
    <t>комунальної власності Петрівської селищної територіальної громади,</t>
  </si>
  <si>
    <t>Додаток 4</t>
  </si>
  <si>
    <t>яке передається на балансовий облік Луганського закладу дошкільної освіти "Сонечко" Петрівської селищної ради</t>
  </si>
  <si>
    <t>Майно ДНЗ  "Сонечко":</t>
  </si>
  <si>
    <t>06 травня 2021 р. № 695/8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</si>
</sst>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_-* #,##0.00\ &quot;грн.&quot;_-;\-* #,##0.00\ &quot;грн.&quot;_-;_-* &quot;-&quot;??\ &quot;грн.&quot;_-;_-@_-"/>
    <numFmt numFmtId="189" formatCode="0.0"/>
    <numFmt numFmtId="190" formatCode="0.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sz val="13.5"/>
      <name val="Times New Roman"/>
      <family val="1"/>
    </font>
    <font>
      <sz val="13.5"/>
      <name val="Times New Roman"/>
      <family val="1"/>
    </font>
    <font>
      <u val="single"/>
      <sz val="12"/>
      <name val="Times New Roman"/>
      <family val="1"/>
    </font>
    <font>
      <sz val="10"/>
      <name val="Arial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2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indent="2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9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0" fillId="0" borderId="0" xfId="0" applyFont="1" applyAlignment="1">
      <alignment/>
    </xf>
    <xf numFmtId="1" fontId="3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2" fontId="8" fillId="0" borderId="1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indent="15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10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0" fillId="0" borderId="10" xfId="0" applyFont="1" applyBorder="1" applyAlignment="1">
      <alignment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8" fillId="0" borderId="0" xfId="0" applyFont="1" applyBorder="1" applyAlignment="1">
      <alignment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3" fillId="0" borderId="11" xfId="0" applyFont="1" applyBorder="1" applyAlignment="1">
      <alignment horizontal="left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top"/>
    </xf>
    <xf numFmtId="0" fontId="1" fillId="0" borderId="0" xfId="42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8" fillId="0" borderId="0" xfId="0" applyNumberFormat="1" applyFont="1" applyBorder="1" applyAlignment="1">
      <alignment horizontal="righ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 vertical="top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/>
    </xf>
    <xf numFmtId="0" fontId="15" fillId="0" borderId="1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49" fontId="0" fillId="34" borderId="10" xfId="0" applyNumberFormat="1" applyFill="1" applyBorder="1" applyAlignment="1" applyProtection="1">
      <alignment horizontal="center"/>
      <protection locked="0"/>
    </xf>
    <xf numFmtId="0" fontId="3" fillId="0" borderId="10" xfId="0" applyFont="1" applyBorder="1" applyAlignment="1">
      <alignment/>
    </xf>
    <xf numFmtId="1" fontId="8" fillId="0" borderId="0" xfId="0" applyNumberFormat="1" applyFont="1" applyBorder="1" applyAlignment="1">
      <alignment horizontal="right" vertical="center" wrapText="1"/>
    </xf>
    <xf numFmtId="1" fontId="5" fillId="0" borderId="0" xfId="0" applyNumberFormat="1" applyFont="1" applyBorder="1" applyAlignment="1">
      <alignment horizontal="right" vertical="center" wrapText="1"/>
    </xf>
    <xf numFmtId="2" fontId="5" fillId="0" borderId="0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19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/>
    </xf>
    <xf numFmtId="2" fontId="3" fillId="0" borderId="10" xfId="0" applyNumberFormat="1" applyFont="1" applyBorder="1" applyAlignment="1">
      <alignment horizontal="right" wrapText="1"/>
    </xf>
    <xf numFmtId="2" fontId="3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right"/>
    </xf>
    <xf numFmtId="189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/>
    </xf>
    <xf numFmtId="0" fontId="14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indent="15"/>
    </xf>
    <xf numFmtId="0" fontId="4" fillId="0" borderId="0" xfId="0" applyFont="1" applyAlignment="1">
      <alignment horizontal="right" vertical="center"/>
    </xf>
    <xf numFmtId="2" fontId="3" fillId="0" borderId="10" xfId="0" applyNumberFormat="1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0" fillId="0" borderId="10" xfId="0" applyFont="1" applyBorder="1" applyAlignment="1">
      <alignment vertical="center"/>
    </xf>
    <xf numFmtId="0" fontId="13" fillId="0" borderId="0" xfId="0" applyFont="1" applyAlignment="1">
      <alignment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wrapText="1"/>
    </xf>
    <xf numFmtId="0" fontId="3" fillId="0" borderId="10" xfId="0" applyFont="1" applyFill="1" applyBorder="1" applyAlignment="1">
      <alignment/>
    </xf>
    <xf numFmtId="17" fontId="3" fillId="0" borderId="13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right" wrapText="1"/>
    </xf>
    <xf numFmtId="189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3" fillId="35" borderId="10" xfId="55" applyFont="1" applyFill="1" applyBorder="1">
      <alignment/>
      <protection/>
    </xf>
    <xf numFmtId="17" fontId="3" fillId="0" borderId="10" xfId="0" applyNumberFormat="1" applyFont="1" applyBorder="1" applyAlignment="1">
      <alignment horizontal="right" vertical="center" wrapText="1"/>
    </xf>
    <xf numFmtId="49" fontId="3" fillId="0" borderId="10" xfId="55" applyNumberFormat="1" applyFont="1" applyBorder="1" applyAlignment="1">
      <alignment horizontal="right"/>
      <protection/>
    </xf>
    <xf numFmtId="0" fontId="3" fillId="0" borderId="10" xfId="55" applyFont="1" applyBorder="1" applyAlignment="1">
      <alignment horizontal="right"/>
      <protection/>
    </xf>
    <xf numFmtId="2" fontId="3" fillId="0" borderId="10" xfId="55" applyNumberFormat="1" applyFont="1" applyBorder="1" applyAlignment="1">
      <alignment horizontal="right"/>
      <protection/>
    </xf>
    <xf numFmtId="0" fontId="20" fillId="0" borderId="10" xfId="0" applyFont="1" applyBorder="1" applyAlignment="1">
      <alignment horizontal="left" vertical="top" wrapText="1"/>
    </xf>
    <xf numFmtId="1" fontId="3" fillId="0" borderId="10" xfId="0" applyNumberFormat="1" applyFont="1" applyBorder="1" applyAlignment="1">
      <alignment horizontal="right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0" fontId="3" fillId="34" borderId="10" xfId="0" applyFont="1" applyFill="1" applyBorder="1" applyAlignment="1">
      <alignment horizontal="right" vertical="center" wrapText="1"/>
    </xf>
    <xf numFmtId="1" fontId="8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horizontal="right"/>
    </xf>
    <xf numFmtId="1" fontId="3" fillId="0" borderId="10" xfId="0" applyNumberFormat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 wrapText="1"/>
    </xf>
    <xf numFmtId="1" fontId="3" fillId="0" borderId="13" xfId="0" applyNumberFormat="1" applyFont="1" applyBorder="1" applyAlignment="1">
      <alignment horizontal="right" vertical="center" wrapText="1"/>
    </xf>
    <xf numFmtId="2" fontId="21" fillId="0" borderId="13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 wrapText="1"/>
    </xf>
    <xf numFmtId="1" fontId="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190" fontId="3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vertical="center" wrapText="1"/>
    </xf>
    <xf numFmtId="190" fontId="8" fillId="0" borderId="10" xfId="0" applyNumberFormat="1" applyFont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49" fontId="3" fillId="0" borderId="13" xfId="0" applyNumberFormat="1" applyFont="1" applyBorder="1" applyAlignment="1">
      <alignment horizontal="center"/>
    </xf>
    <xf numFmtId="2" fontId="59" fillId="0" borderId="13" xfId="0" applyNumberFormat="1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8" fillId="0" borderId="14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0" fillId="36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 horizontal="left"/>
      <protection locked="0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9" fillId="0" borderId="21" xfId="0" applyFont="1" applyBorder="1" applyAlignment="1">
      <alignment horizontal="center" vertical="top"/>
    </xf>
    <xf numFmtId="0" fontId="3" fillId="0" borderId="11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left" vertical="center" wrapText="1"/>
    </xf>
    <xf numFmtId="0" fontId="15" fillId="0" borderId="11" xfId="0" applyFont="1" applyFill="1" applyBorder="1" applyAlignment="1">
      <alignment horizontal="left" wrapText="1"/>
    </xf>
    <xf numFmtId="0" fontId="15" fillId="0" borderId="11" xfId="0" applyFont="1" applyFill="1" applyBorder="1" applyAlignment="1">
      <alignment horizontal="left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9" fillId="0" borderId="0" xfId="0" applyFont="1" applyAlignment="1">
      <alignment horizontal="left" vertical="top" wrapText="1"/>
    </xf>
    <xf numFmtId="0" fontId="60" fillId="0" borderId="11" xfId="0" applyFont="1" applyBorder="1" applyAlignment="1">
      <alignment horizontal="left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8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right" vertical="center" textRotation="90" wrapText="1"/>
    </xf>
    <xf numFmtId="0" fontId="5" fillId="34" borderId="23" xfId="0" applyFont="1" applyFill="1" applyBorder="1" applyAlignment="1">
      <alignment horizontal="left" vertical="center" wrapText="1"/>
    </xf>
    <xf numFmtId="0" fontId="5" fillId="34" borderId="24" xfId="0" applyFont="1" applyFill="1" applyBorder="1" applyAlignment="1">
      <alignment horizontal="left" vertical="center" wrapText="1"/>
    </xf>
    <xf numFmtId="0" fontId="5" fillId="34" borderId="25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3" fillId="0" borderId="10" xfId="0" applyFont="1" applyBorder="1" applyAlignment="1">
      <alignment vertical="center" textRotation="90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https://buhgalter.com.ua/?utm_source=exel&amp;utm_medium=banner&amp;utm_campaign=exel-blanki-inventarizacii-2015" TargetMode="External" /><Relationship Id="rId3" Type="http://schemas.openxmlformats.org/officeDocument/2006/relationships/hyperlink" Target="https://buhgalter.com.ua/?utm_source=exel&amp;utm_medium=banner&amp;utm_campaign=exel-blanki-inventarizacii-2015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0</xdr:col>
      <xdr:colOff>2809875</xdr:colOff>
      <xdr:row>35</xdr:row>
      <xdr:rowOff>133350</xdr:rowOff>
    </xdr:to>
    <xdr:pic>
      <xdr:nvPicPr>
        <xdr:cNvPr id="1" name="Рисунок 1" descr="Описание: D:\Изображение 075_cr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81600"/>
          <a:ext cx="2809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budget.factor.ua/viewtopic.php?f=125&amp;t=5475&amp;utm_source=exel&amp;utm_medium=banner&amp;utm_campaign=exel-blanki-inventarizacii-201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5:I5"/>
  <sheetViews>
    <sheetView zoomScalePageLayoutView="0" workbookViewId="0" topLeftCell="A1">
      <selection activeCell="I27" sqref="I27"/>
    </sheetView>
  </sheetViews>
  <sheetFormatPr defaultColWidth="9.00390625" defaultRowHeight="12.75"/>
  <cols>
    <col min="1" max="1" width="32.25390625" style="32" bestFit="1" customWidth="1"/>
    <col min="2" max="9" width="3.125" style="32" customWidth="1"/>
    <col min="10" max="11" width="9.125" style="32" customWidth="1"/>
    <col min="12" max="12" width="9.125" style="33" customWidth="1"/>
    <col min="13" max="13" width="5.75390625" style="33" customWidth="1"/>
    <col min="14" max="25" width="9.125" style="33" customWidth="1"/>
    <col min="26" max="16384" width="9.125" style="32" customWidth="1"/>
  </cols>
  <sheetData>
    <row r="5" spans="1:9" ht="17.25" customHeight="1">
      <c r="A5" s="34" t="s">
        <v>0</v>
      </c>
      <c r="B5" s="35" t="str">
        <f>LEFT(Заполнить!B4,1)</f>
        <v>0</v>
      </c>
      <c r="C5" s="35" t="str">
        <f>RIGHT(LEFT(Заполнить!$B$4,2),1)</f>
        <v>5</v>
      </c>
      <c r="D5" s="35" t="str">
        <f>RIGHT(LEFT(Заполнить!$B$4,3),1)</f>
        <v>5</v>
      </c>
      <c r="E5" s="35" t="str">
        <f>RIGHT(LEFT(Заполнить!$B$4,4),1)</f>
        <v>1</v>
      </c>
      <c r="F5" s="35" t="str">
        <f>RIGHT(LEFT(Заполнить!$B$4,5),1)</f>
        <v>7</v>
      </c>
      <c r="G5" s="35" t="str">
        <f>RIGHT(LEFT(Заполнить!$B$4,6),1)</f>
        <v>1</v>
      </c>
      <c r="H5" s="35" t="str">
        <f>RIGHT(LEFT(Заполнить!$B$4,7),1)</f>
        <v>4</v>
      </c>
      <c r="I5" s="35" t="str">
        <f>RIGHT(Заполнить!$B$4,1)</f>
        <v>1</v>
      </c>
    </row>
    <row r="7" ht="15.75" customHeight="1"/>
    <row r="9" ht="5.25" customHeight="1"/>
    <row r="10" ht="15.75" customHeight="1"/>
    <row r="12" ht="5.25" customHeight="1"/>
    <row r="13" ht="15.75" customHeight="1"/>
    <row r="15" ht="4.5" customHeight="1"/>
    <row r="16" ht="15.75" customHeight="1"/>
    <row r="18" ht="5.25" customHeight="1"/>
    <row r="19" ht="15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9"/>
  <dimension ref="A1:E177"/>
  <sheetViews>
    <sheetView zoomScalePageLayoutView="0" workbookViewId="0" topLeftCell="A29">
      <selection activeCell="C28" sqref="C28:D31"/>
    </sheetView>
  </sheetViews>
  <sheetFormatPr defaultColWidth="9.00390625" defaultRowHeight="12.75"/>
  <cols>
    <col min="2" max="2" width="23.375" style="0" customWidth="1"/>
    <col min="4" max="4" width="78.75390625" style="0" customWidth="1"/>
  </cols>
  <sheetData>
    <row r="1" spans="1:4" ht="17.25">
      <c r="A1" s="143" t="s">
        <v>66</v>
      </c>
      <c r="B1" s="145"/>
      <c r="C1" s="143" t="s">
        <v>67</v>
      </c>
      <c r="D1" s="145"/>
    </row>
    <row r="2" spans="1:4" ht="17.25">
      <c r="A2" s="45" t="s">
        <v>68</v>
      </c>
      <c r="B2" s="45" t="s">
        <v>69</v>
      </c>
      <c r="C2" s="45" t="s">
        <v>68</v>
      </c>
      <c r="D2" s="45" t="s">
        <v>69</v>
      </c>
    </row>
    <row r="3" spans="1:4" ht="17.25">
      <c r="A3" s="45">
        <v>1</v>
      </c>
      <c r="B3" s="45">
        <v>2</v>
      </c>
      <c r="C3" s="45">
        <v>3</v>
      </c>
      <c r="D3" s="45">
        <v>4</v>
      </c>
    </row>
    <row r="4" spans="1:4" ht="17.25">
      <c r="A4" s="143" t="s">
        <v>70</v>
      </c>
      <c r="B4" s="144"/>
      <c r="C4" s="144"/>
      <c r="D4" s="145"/>
    </row>
    <row r="5" spans="1:5" ht="17.25">
      <c r="A5" s="140">
        <v>10</v>
      </c>
      <c r="B5" s="140" t="s">
        <v>71</v>
      </c>
      <c r="C5" s="45">
        <v>1010</v>
      </c>
      <c r="D5" s="46" t="s">
        <v>234</v>
      </c>
      <c r="E5" t="str">
        <f>CONCATENATE(C5," ",D5)</f>
        <v>1010 Інвестиційна нерухомість</v>
      </c>
    </row>
    <row r="6" spans="1:5" ht="17.25">
      <c r="A6" s="141"/>
      <c r="B6" s="141"/>
      <c r="C6" s="45">
        <v>1011</v>
      </c>
      <c r="D6" s="46" t="s">
        <v>209</v>
      </c>
      <c r="E6" t="str">
        <f aca="true" t="shared" si="0" ref="E6:E69">CONCATENATE(C6," ",D6)</f>
        <v>1011 Земельні ділянки</v>
      </c>
    </row>
    <row r="7" spans="1:5" ht="17.25">
      <c r="A7" s="141"/>
      <c r="B7" s="141"/>
      <c r="C7" s="45">
        <v>1012</v>
      </c>
      <c r="D7" s="46" t="s">
        <v>210</v>
      </c>
      <c r="E7" t="str">
        <f t="shared" si="0"/>
        <v>1012 Капітальні витрати на поліпшення земель</v>
      </c>
    </row>
    <row r="8" spans="1:5" ht="17.25">
      <c r="A8" s="141"/>
      <c r="B8" s="141"/>
      <c r="C8" s="45">
        <v>1013</v>
      </c>
      <c r="D8" s="46" t="s">
        <v>235</v>
      </c>
      <c r="E8" t="str">
        <f t="shared" si="0"/>
        <v>1013 Будівлі, споруди та передавальні пристрої</v>
      </c>
    </row>
    <row r="9" spans="1:5" ht="17.25">
      <c r="A9" s="141"/>
      <c r="B9" s="141"/>
      <c r="C9" s="45">
        <v>1014</v>
      </c>
      <c r="D9" s="46" t="s">
        <v>211</v>
      </c>
      <c r="E9" t="str">
        <f t="shared" si="0"/>
        <v>1014 Машини та обладнання</v>
      </c>
    </row>
    <row r="10" spans="1:5" ht="17.25">
      <c r="A10" s="141"/>
      <c r="B10" s="141"/>
      <c r="C10" s="45">
        <v>1015</v>
      </c>
      <c r="D10" s="46" t="s">
        <v>212</v>
      </c>
      <c r="E10" t="str">
        <f t="shared" si="0"/>
        <v>1015 Транспортні засоби</v>
      </c>
    </row>
    <row r="11" spans="1:5" ht="17.25">
      <c r="A11" s="141"/>
      <c r="B11" s="141"/>
      <c r="C11" s="45">
        <v>1016</v>
      </c>
      <c r="D11" s="46" t="s">
        <v>236</v>
      </c>
      <c r="E11" t="str">
        <f t="shared" si="0"/>
        <v>1016 Інструменти, прилади, інвентар</v>
      </c>
    </row>
    <row r="12" spans="1:5" ht="17.25">
      <c r="A12" s="141"/>
      <c r="B12" s="141"/>
      <c r="C12" s="45">
        <v>1017</v>
      </c>
      <c r="D12" s="46" t="s">
        <v>237</v>
      </c>
      <c r="E12" t="str">
        <f t="shared" si="0"/>
        <v>1017 Тварини та багаторічні насадження</v>
      </c>
    </row>
    <row r="13" spans="1:5" ht="17.25">
      <c r="A13" s="142"/>
      <c r="B13" s="142"/>
      <c r="C13" s="45">
        <v>1018</v>
      </c>
      <c r="D13" s="46" t="s">
        <v>213</v>
      </c>
      <c r="E13" t="str">
        <f t="shared" si="0"/>
        <v>1018 Інші основні засоби</v>
      </c>
    </row>
    <row r="14" spans="1:5" ht="17.25">
      <c r="A14" s="140">
        <v>11</v>
      </c>
      <c r="B14" s="140" t="s">
        <v>72</v>
      </c>
      <c r="C14" s="45">
        <v>1111</v>
      </c>
      <c r="D14" s="46" t="s">
        <v>238</v>
      </c>
      <c r="E14" t="str">
        <f t="shared" si="0"/>
        <v>1111 Музейні фонди</v>
      </c>
    </row>
    <row r="15" spans="1:5" ht="17.25">
      <c r="A15" s="141"/>
      <c r="B15" s="141"/>
      <c r="C15" s="45">
        <v>1112</v>
      </c>
      <c r="D15" s="46" t="s">
        <v>214</v>
      </c>
      <c r="E15" t="str">
        <f t="shared" si="0"/>
        <v>1112 Бібліотечні фонди</v>
      </c>
    </row>
    <row r="16" spans="1:5" ht="17.25">
      <c r="A16" s="141"/>
      <c r="B16" s="141"/>
      <c r="C16" s="45">
        <v>1113</v>
      </c>
      <c r="D16" s="46" t="s">
        <v>215</v>
      </c>
      <c r="E16" t="str">
        <f t="shared" si="0"/>
        <v>1113 Малоцінні необоротні матеріальні активи</v>
      </c>
    </row>
    <row r="17" spans="1:5" ht="17.25">
      <c r="A17" s="141"/>
      <c r="B17" s="141"/>
      <c r="C17" s="45">
        <v>1114</v>
      </c>
      <c r="D17" s="46" t="s">
        <v>216</v>
      </c>
      <c r="E17" t="str">
        <f t="shared" si="0"/>
        <v>1114 Білизна, постільні речі, одяг та взуття</v>
      </c>
    </row>
    <row r="18" spans="1:5" ht="17.25">
      <c r="A18" s="141"/>
      <c r="B18" s="141"/>
      <c r="C18" s="45">
        <v>1115</v>
      </c>
      <c r="D18" s="46" t="s">
        <v>218</v>
      </c>
      <c r="E18" t="str">
        <f t="shared" si="0"/>
        <v>1115 Інвентарна тара</v>
      </c>
    </row>
    <row r="19" spans="1:5" ht="17.25">
      <c r="A19" s="141"/>
      <c r="B19" s="141"/>
      <c r="C19" s="45">
        <v>1116</v>
      </c>
      <c r="D19" s="46" t="s">
        <v>73</v>
      </c>
      <c r="E19" t="str">
        <f t="shared" si="0"/>
        <v>1116 Необоротні матеріальні активи спеціального призначення</v>
      </c>
    </row>
    <row r="20" spans="1:5" ht="17.25">
      <c r="A20" s="141"/>
      <c r="B20" s="141"/>
      <c r="C20" s="45">
        <v>1117</v>
      </c>
      <c r="D20" s="46" t="s">
        <v>217</v>
      </c>
      <c r="E20" t="str">
        <f t="shared" si="0"/>
        <v>1117 Природні ресурси</v>
      </c>
    </row>
    <row r="21" spans="1:5" ht="17.25">
      <c r="A21" s="141"/>
      <c r="B21" s="141"/>
      <c r="C21" s="45">
        <v>1118</v>
      </c>
      <c r="D21" s="46" t="s">
        <v>239</v>
      </c>
      <c r="E21" t="str">
        <f t="shared" si="0"/>
        <v>1118 Інші необоротні матеріальні активи</v>
      </c>
    </row>
    <row r="22" spans="1:5" ht="17.25">
      <c r="A22" s="142"/>
      <c r="B22" s="142"/>
      <c r="C22" s="45">
        <v>1211</v>
      </c>
      <c r="D22" s="46" t="s">
        <v>255</v>
      </c>
      <c r="E22" t="str">
        <f t="shared" si="0"/>
        <v>1211 Авторське та суміжні з ним права</v>
      </c>
    </row>
    <row r="23" spans="1:5" ht="17.25">
      <c r="A23" s="140">
        <v>12</v>
      </c>
      <c r="B23" s="140" t="s">
        <v>74</v>
      </c>
      <c r="C23" s="45">
        <v>1212</v>
      </c>
      <c r="D23" s="46" t="s">
        <v>256</v>
      </c>
      <c r="E23" t="str">
        <f t="shared" si="0"/>
        <v>1212 Права користування природними ресурсами</v>
      </c>
    </row>
    <row r="24" spans="1:5" ht="17.25">
      <c r="A24" s="142"/>
      <c r="B24" s="142"/>
      <c r="C24" s="45">
        <v>1213</v>
      </c>
      <c r="D24" s="46" t="s">
        <v>257</v>
      </c>
      <c r="E24" t="str">
        <f t="shared" si="0"/>
        <v>1213 Права на знаки для товарів і послуг</v>
      </c>
    </row>
    <row r="25" spans="1:5" ht="17.25">
      <c r="A25" s="140"/>
      <c r="B25" s="140"/>
      <c r="C25" s="45">
        <v>1214</v>
      </c>
      <c r="D25" s="46" t="s">
        <v>258</v>
      </c>
      <c r="E25" t="str">
        <f t="shared" si="0"/>
        <v>1214 Права користування майном</v>
      </c>
    </row>
    <row r="26" spans="1:5" ht="17.25">
      <c r="A26" s="141"/>
      <c r="B26" s="141"/>
      <c r="C26" s="45">
        <v>1215</v>
      </c>
      <c r="D26" s="46" t="s">
        <v>259</v>
      </c>
      <c r="E26" t="str">
        <f t="shared" si="0"/>
        <v>1215 Права на об'єкти промислової власності</v>
      </c>
    </row>
    <row r="27" spans="1:5" ht="17.25">
      <c r="A27" s="142"/>
      <c r="B27" s="142"/>
      <c r="C27" s="45">
        <v>1216</v>
      </c>
      <c r="D27" s="46" t="s">
        <v>223</v>
      </c>
      <c r="E27" t="str">
        <f t="shared" si="0"/>
        <v>1216 Інші нематеріальні активи</v>
      </c>
    </row>
    <row r="28" spans="1:5" ht="17.25">
      <c r="A28" s="140">
        <v>14</v>
      </c>
      <c r="B28" s="140" t="s">
        <v>75</v>
      </c>
      <c r="C28" s="45">
        <v>1311</v>
      </c>
      <c r="D28" s="46" t="s">
        <v>220</v>
      </c>
      <c r="E28" t="str">
        <f t="shared" si="0"/>
        <v>1311 Капітальні інвестиції в основні засоби</v>
      </c>
    </row>
    <row r="29" spans="1:5" ht="17.25">
      <c r="A29" s="141"/>
      <c r="B29" s="141"/>
      <c r="C29" s="45">
        <v>1312</v>
      </c>
      <c r="D29" s="46" t="s">
        <v>221</v>
      </c>
      <c r="E29" t="str">
        <f t="shared" si="0"/>
        <v>1312 Капітальні інвестиції в інші необоротні матеріальні активи</v>
      </c>
    </row>
    <row r="30" spans="1:5" ht="17.25">
      <c r="A30" s="142"/>
      <c r="B30" s="142"/>
      <c r="C30" s="45">
        <v>1313</v>
      </c>
      <c r="D30" s="46" t="s">
        <v>222</v>
      </c>
      <c r="E30" t="str">
        <f t="shared" si="0"/>
        <v>1313 Капітальні інвестиції в нематеріальні активи</v>
      </c>
    </row>
    <row r="31" spans="1:5" ht="17.25">
      <c r="A31" s="140"/>
      <c r="B31" s="140"/>
      <c r="C31" s="45">
        <v>1314</v>
      </c>
      <c r="D31" s="46" t="s">
        <v>260</v>
      </c>
      <c r="E31" t="str">
        <f t="shared" si="0"/>
        <v>1314 Капітальні інвестиції в довгострокові біологічні активи</v>
      </c>
    </row>
    <row r="32" spans="1:5" ht="17.25">
      <c r="A32" s="142"/>
      <c r="B32" s="142"/>
      <c r="C32" s="45"/>
      <c r="D32" s="46"/>
      <c r="E32" t="str">
        <f t="shared" si="0"/>
        <v> </v>
      </c>
    </row>
    <row r="33" spans="1:5" ht="17.25">
      <c r="A33" s="143" t="s">
        <v>76</v>
      </c>
      <c r="B33" s="144"/>
      <c r="C33" s="144"/>
      <c r="D33" s="145"/>
      <c r="E33" t="str">
        <f t="shared" si="0"/>
        <v> </v>
      </c>
    </row>
    <row r="34" spans="1:5" ht="17.25">
      <c r="A34" s="140"/>
      <c r="B34" s="140"/>
      <c r="C34" s="45">
        <v>1511</v>
      </c>
      <c r="D34" s="46" t="s">
        <v>227</v>
      </c>
      <c r="E34" t="str">
        <f t="shared" si="0"/>
        <v>1511 Продукти харчування</v>
      </c>
    </row>
    <row r="35" spans="1:5" ht="17.25">
      <c r="A35" s="141"/>
      <c r="B35" s="141"/>
      <c r="C35" s="45">
        <v>1512</v>
      </c>
      <c r="D35" s="46" t="s">
        <v>240</v>
      </c>
      <c r="E35" t="str">
        <f t="shared" si="0"/>
        <v>1512 Медикаменти та перев'язувальні матеріали</v>
      </c>
    </row>
    <row r="36" spans="1:5" ht="17.25">
      <c r="A36" s="141"/>
      <c r="B36" s="141"/>
      <c r="C36" s="45">
        <v>1513</v>
      </c>
      <c r="D36" s="46" t="s">
        <v>225</v>
      </c>
      <c r="E36" t="str">
        <f t="shared" si="0"/>
        <v>1513 Будівельні матеріали</v>
      </c>
    </row>
    <row r="37" spans="1:5" ht="17.25">
      <c r="A37" s="141"/>
      <c r="B37" s="141"/>
      <c r="C37" s="45">
        <v>1514</v>
      </c>
      <c r="D37" s="46" t="s">
        <v>241</v>
      </c>
      <c r="E37" t="str">
        <f t="shared" si="0"/>
        <v>1514 Пально-мастильні матеріали</v>
      </c>
    </row>
    <row r="38" spans="1:5" ht="17.25">
      <c r="A38" s="142"/>
      <c r="B38" s="142"/>
      <c r="C38" s="45">
        <v>1515</v>
      </c>
      <c r="D38" s="46" t="s">
        <v>242</v>
      </c>
      <c r="E38" t="str">
        <f t="shared" si="0"/>
        <v>1515 Запасні частини</v>
      </c>
    </row>
    <row r="39" spans="1:5" ht="17.25">
      <c r="A39" s="140"/>
      <c r="B39" s="140"/>
      <c r="C39" s="45">
        <v>1516</v>
      </c>
      <c r="D39" s="46" t="s">
        <v>228</v>
      </c>
      <c r="E39" t="str">
        <f t="shared" si="0"/>
        <v>1516 Тара</v>
      </c>
    </row>
    <row r="40" spans="1:5" ht="17.25">
      <c r="A40" s="141"/>
      <c r="B40" s="141"/>
      <c r="C40" s="45">
        <v>1517</v>
      </c>
      <c r="D40" s="46" t="s">
        <v>224</v>
      </c>
      <c r="E40" t="str">
        <f t="shared" si="0"/>
        <v>1517 Сировина і матеріали</v>
      </c>
    </row>
    <row r="41" spans="1:5" ht="17.25">
      <c r="A41" s="141"/>
      <c r="B41" s="141"/>
      <c r="C41" s="45">
        <v>1518</v>
      </c>
      <c r="D41" s="46" t="s">
        <v>226</v>
      </c>
      <c r="E41" t="str">
        <f t="shared" si="0"/>
        <v>1518 Інші виробничі запаси</v>
      </c>
    </row>
    <row r="42" spans="1:5" ht="17.25">
      <c r="A42" s="141"/>
      <c r="B42" s="141"/>
      <c r="C42" s="45">
        <v>1811</v>
      </c>
      <c r="D42" s="46" t="s">
        <v>243</v>
      </c>
      <c r="E42" t="str">
        <f t="shared" si="0"/>
        <v>1811 Готова продукція</v>
      </c>
    </row>
    <row r="43" spans="1:5" ht="17.25">
      <c r="A43" s="141"/>
      <c r="B43" s="141"/>
      <c r="C43" s="45">
        <v>1812</v>
      </c>
      <c r="D43" s="46" t="s">
        <v>77</v>
      </c>
      <c r="E43" t="str">
        <f t="shared" si="0"/>
        <v>1812 Малоцінні та швидкозношувані предмети</v>
      </c>
    </row>
    <row r="44" spans="1:5" ht="17.25">
      <c r="A44" s="141"/>
      <c r="B44" s="141"/>
      <c r="C44" s="45">
        <v>1813</v>
      </c>
      <c r="D44" s="46" t="s">
        <v>244</v>
      </c>
      <c r="E44" t="str">
        <f t="shared" si="0"/>
        <v>1813 Виключено</v>
      </c>
    </row>
    <row r="45" spans="1:5" ht="17.25">
      <c r="A45" s="141"/>
      <c r="B45" s="141"/>
      <c r="C45" s="45">
        <v>1814</v>
      </c>
      <c r="D45" s="46" t="s">
        <v>78</v>
      </c>
      <c r="E45" t="str">
        <f t="shared" si="0"/>
        <v>1814 Державні матеріальні резерви та запаси</v>
      </c>
    </row>
    <row r="46" spans="1:5" ht="17.25">
      <c r="A46" s="142"/>
      <c r="B46" s="142"/>
      <c r="C46" s="45">
        <v>1815</v>
      </c>
      <c r="D46" s="46" t="s">
        <v>245</v>
      </c>
      <c r="E46" t="str">
        <f t="shared" si="0"/>
        <v>1815 Активи для розподілу, передачі, продажу</v>
      </c>
    </row>
    <row r="47" spans="1:5" ht="17.25">
      <c r="A47" s="140"/>
      <c r="B47" s="140"/>
      <c r="C47" s="45">
        <v>1816</v>
      </c>
      <c r="D47" s="46" t="s">
        <v>246</v>
      </c>
      <c r="E47" t="str">
        <f t="shared" si="0"/>
        <v>1816 Інші нефінансові активи</v>
      </c>
    </row>
    <row r="48" spans="1:5" ht="17.25">
      <c r="A48" s="142"/>
      <c r="B48" s="142"/>
      <c r="C48" s="45"/>
      <c r="D48" s="46"/>
      <c r="E48" t="str">
        <f t="shared" si="0"/>
        <v> </v>
      </c>
    </row>
    <row r="49" spans="1:5" ht="17.25">
      <c r="A49" s="140"/>
      <c r="B49" s="140"/>
      <c r="C49" s="45"/>
      <c r="D49" s="46"/>
      <c r="E49" t="str">
        <f t="shared" si="0"/>
        <v> </v>
      </c>
    </row>
    <row r="50" spans="1:5" ht="17.25">
      <c r="A50" s="141"/>
      <c r="B50" s="141"/>
      <c r="C50" s="45"/>
      <c r="D50" s="46"/>
      <c r="E50" t="str">
        <f t="shared" si="0"/>
        <v> </v>
      </c>
    </row>
    <row r="51" spans="1:5" ht="17.25">
      <c r="A51" s="141"/>
      <c r="B51" s="141"/>
      <c r="C51" s="45"/>
      <c r="D51" s="46"/>
      <c r="E51" t="str">
        <f t="shared" si="0"/>
        <v> </v>
      </c>
    </row>
    <row r="52" spans="1:5" ht="17.25">
      <c r="A52" s="141"/>
      <c r="B52" s="141"/>
      <c r="C52" s="45"/>
      <c r="D52" s="46"/>
      <c r="E52" t="str">
        <f t="shared" si="0"/>
        <v> </v>
      </c>
    </row>
    <row r="53" spans="1:5" ht="17.25">
      <c r="A53" s="141"/>
      <c r="B53" s="141"/>
      <c r="C53" s="45"/>
      <c r="D53" s="46"/>
      <c r="E53" t="str">
        <f t="shared" si="0"/>
        <v> </v>
      </c>
    </row>
    <row r="54" spans="1:5" ht="17.25">
      <c r="A54" s="141"/>
      <c r="B54" s="141"/>
      <c r="C54" s="45"/>
      <c r="D54" s="46"/>
      <c r="E54" t="str">
        <f t="shared" si="0"/>
        <v> </v>
      </c>
    </row>
    <row r="55" spans="1:5" ht="17.25">
      <c r="A55" s="141"/>
      <c r="B55" s="141"/>
      <c r="C55" s="45"/>
      <c r="D55" s="46"/>
      <c r="E55" t="str">
        <f t="shared" si="0"/>
        <v> </v>
      </c>
    </row>
    <row r="56" spans="1:5" ht="17.25">
      <c r="A56" s="141"/>
      <c r="B56" s="141"/>
      <c r="C56" s="45"/>
      <c r="D56" s="46"/>
      <c r="E56" t="str">
        <f t="shared" si="0"/>
        <v> </v>
      </c>
    </row>
    <row r="57" spans="1:5" ht="17.25">
      <c r="A57" s="142"/>
      <c r="B57" s="142"/>
      <c r="C57" s="45"/>
      <c r="D57" s="46"/>
      <c r="E57" t="str">
        <f t="shared" si="0"/>
        <v> </v>
      </c>
    </row>
    <row r="58" spans="1:5" ht="17.25">
      <c r="A58" s="45"/>
      <c r="B58" s="45"/>
      <c r="C58" s="45"/>
      <c r="D58" s="46"/>
      <c r="E58" t="str">
        <f t="shared" si="0"/>
        <v> </v>
      </c>
    </row>
    <row r="59" spans="1:5" ht="17.25">
      <c r="A59" s="45"/>
      <c r="B59" s="45"/>
      <c r="C59" s="45"/>
      <c r="D59" s="46"/>
      <c r="E59" t="str">
        <f t="shared" si="0"/>
        <v> </v>
      </c>
    </row>
    <row r="60" spans="1:5" ht="17.25">
      <c r="A60" s="140"/>
      <c r="B60" s="140"/>
      <c r="C60" s="45"/>
      <c r="D60" s="46"/>
      <c r="E60" t="str">
        <f t="shared" si="0"/>
        <v> </v>
      </c>
    </row>
    <row r="61" spans="1:5" ht="17.25">
      <c r="A61" s="142"/>
      <c r="B61" s="142"/>
      <c r="C61" s="45"/>
      <c r="D61" s="46"/>
      <c r="E61" t="str">
        <f t="shared" si="0"/>
        <v> </v>
      </c>
    </row>
    <row r="62" spans="1:5" ht="17.25">
      <c r="A62" s="143" t="s">
        <v>229</v>
      </c>
      <c r="B62" s="144"/>
      <c r="C62" s="144"/>
      <c r="D62" s="145"/>
      <c r="E62" t="str">
        <f t="shared" si="0"/>
        <v> </v>
      </c>
    </row>
    <row r="63" spans="1:5" ht="17.25">
      <c r="A63" s="140"/>
      <c r="B63" s="140"/>
      <c r="C63" s="45">
        <v>2211</v>
      </c>
      <c r="D63" s="46" t="s">
        <v>247</v>
      </c>
      <c r="E63" t="str">
        <f t="shared" si="0"/>
        <v>2211 Готівка у національній валюті</v>
      </c>
    </row>
    <row r="64" spans="1:5" ht="17.25">
      <c r="A64" s="142"/>
      <c r="B64" s="142"/>
      <c r="C64" s="45">
        <v>2212</v>
      </c>
      <c r="D64" s="46" t="s">
        <v>248</v>
      </c>
      <c r="E64" t="str">
        <f t="shared" si="0"/>
        <v>2212 Готівка в іноземній валюті</v>
      </c>
    </row>
    <row r="65" spans="1:5" ht="17.25">
      <c r="A65" s="140"/>
      <c r="B65" s="146"/>
      <c r="C65" s="45">
        <v>2213</v>
      </c>
      <c r="D65" s="46" t="s">
        <v>249</v>
      </c>
      <c r="E65" t="str">
        <f t="shared" si="0"/>
        <v>2213 Грошові документи у національній валюті</v>
      </c>
    </row>
    <row r="66" spans="1:5" ht="17.25">
      <c r="A66" s="141"/>
      <c r="B66" s="147"/>
      <c r="C66" s="45">
        <v>2214</v>
      </c>
      <c r="D66" s="46" t="s">
        <v>250</v>
      </c>
      <c r="E66" t="str">
        <f t="shared" si="0"/>
        <v>2214 Грошові документи в іноземній валюті</v>
      </c>
    </row>
    <row r="67" spans="1:5" ht="17.25">
      <c r="A67" s="141"/>
      <c r="B67" s="147"/>
      <c r="C67" s="45">
        <v>2215</v>
      </c>
      <c r="D67" s="46" t="s">
        <v>251</v>
      </c>
      <c r="E67" t="str">
        <f t="shared" si="0"/>
        <v>2215 Грошові кошти в дорозі у національній валюті</v>
      </c>
    </row>
    <row r="68" spans="1:5" ht="17.25">
      <c r="A68" s="141"/>
      <c r="B68" s="147"/>
      <c r="C68" s="45">
        <v>2216</v>
      </c>
      <c r="D68" s="46" t="s">
        <v>252</v>
      </c>
      <c r="E68" t="str">
        <f t="shared" si="0"/>
        <v>2216 Грошові кошти в дорозі в іноземній валюті</v>
      </c>
    </row>
    <row r="69" spans="1:5" ht="17.25">
      <c r="A69" s="141"/>
      <c r="B69" s="147"/>
      <c r="C69" s="45"/>
      <c r="D69" s="46"/>
      <c r="E69" t="str">
        <f t="shared" si="0"/>
        <v> </v>
      </c>
    </row>
    <row r="70" spans="1:5" ht="17.25">
      <c r="A70" s="141"/>
      <c r="B70" s="147"/>
      <c r="C70" s="45"/>
      <c r="D70" s="46"/>
      <c r="E70" t="str">
        <f aca="true" t="shared" si="1" ref="E70:E133">CONCATENATE(C70," ",D70)</f>
        <v> </v>
      </c>
    </row>
    <row r="71" spans="1:5" ht="17.25">
      <c r="A71" s="141"/>
      <c r="B71" s="147"/>
      <c r="C71" s="45"/>
      <c r="D71" s="46"/>
      <c r="E71" t="str">
        <f t="shared" si="1"/>
        <v> </v>
      </c>
    </row>
    <row r="72" spans="1:5" ht="17.25">
      <c r="A72" s="142"/>
      <c r="B72" s="148"/>
      <c r="C72" s="45"/>
      <c r="D72" s="46"/>
      <c r="E72" t="str">
        <f t="shared" si="1"/>
        <v> </v>
      </c>
    </row>
    <row r="73" spans="1:5" ht="17.25">
      <c r="A73" s="140">
        <v>32</v>
      </c>
      <c r="B73" s="146" t="s">
        <v>79</v>
      </c>
      <c r="C73" s="45">
        <v>2313</v>
      </c>
      <c r="D73" s="46" t="s">
        <v>230</v>
      </c>
      <c r="E73" t="str">
        <f t="shared" si="1"/>
        <v>2313 Реєстраційні рахунки</v>
      </c>
    </row>
    <row r="74" spans="1:5" ht="17.25">
      <c r="A74" s="141"/>
      <c r="B74" s="147"/>
      <c r="C74" s="45">
        <v>2314</v>
      </c>
      <c r="D74" s="46" t="s">
        <v>253</v>
      </c>
      <c r="E74" t="str">
        <f t="shared" si="1"/>
        <v>2314 Інші рахунки в Казначействі</v>
      </c>
    </row>
    <row r="75" spans="1:5" ht="17.25">
      <c r="A75" s="141"/>
      <c r="B75" s="147"/>
      <c r="C75" s="45">
        <v>2315</v>
      </c>
      <c r="D75" s="46" t="s">
        <v>254</v>
      </c>
      <c r="E75" t="str">
        <f t="shared" si="1"/>
        <v>2315 Рахунки для обліку депозитних сум</v>
      </c>
    </row>
    <row r="76" spans="1:5" ht="17.25">
      <c r="A76" s="141"/>
      <c r="B76" s="147"/>
      <c r="C76" s="45"/>
      <c r="D76" s="46"/>
      <c r="E76" t="str">
        <f t="shared" si="1"/>
        <v> </v>
      </c>
    </row>
    <row r="77" spans="1:5" ht="17.25">
      <c r="A77" s="141"/>
      <c r="B77" s="147"/>
      <c r="C77" s="45"/>
      <c r="D77" s="46"/>
      <c r="E77" t="str">
        <f t="shared" si="1"/>
        <v> </v>
      </c>
    </row>
    <row r="78" spans="1:5" ht="17.25">
      <c r="A78" s="141"/>
      <c r="B78" s="147"/>
      <c r="C78" s="45"/>
      <c r="D78" s="46"/>
      <c r="E78" t="str">
        <f t="shared" si="1"/>
        <v> </v>
      </c>
    </row>
    <row r="79" spans="1:5" ht="17.25">
      <c r="A79" s="141"/>
      <c r="B79" s="147"/>
      <c r="C79" s="45"/>
      <c r="D79" s="46"/>
      <c r="E79" t="str">
        <f t="shared" si="1"/>
        <v> </v>
      </c>
    </row>
    <row r="80" spans="1:5" ht="17.25">
      <c r="A80" s="142"/>
      <c r="B80" s="148"/>
      <c r="C80" s="45"/>
      <c r="D80" s="46"/>
      <c r="E80" t="str">
        <f t="shared" si="1"/>
        <v> </v>
      </c>
    </row>
    <row r="81" spans="1:5" ht="17.25">
      <c r="A81" s="140">
        <v>33</v>
      </c>
      <c r="B81" s="140" t="s">
        <v>80</v>
      </c>
      <c r="C81" s="45">
        <v>331</v>
      </c>
      <c r="D81" s="46" t="s">
        <v>81</v>
      </c>
      <c r="E81" t="str">
        <f t="shared" si="1"/>
        <v>331 Грошові документи в національній валюті </v>
      </c>
    </row>
    <row r="82" spans="1:5" ht="17.25">
      <c r="A82" s="141"/>
      <c r="B82" s="141"/>
      <c r="C82" s="45">
        <v>332</v>
      </c>
      <c r="D82" s="46" t="s">
        <v>82</v>
      </c>
      <c r="E82" t="str">
        <f t="shared" si="1"/>
        <v>332 Грошові документи в іноземній валюті </v>
      </c>
    </row>
    <row r="83" spans="1:5" ht="17.25">
      <c r="A83" s="141"/>
      <c r="B83" s="141"/>
      <c r="C83" s="45">
        <v>333</v>
      </c>
      <c r="D83" s="46" t="s">
        <v>83</v>
      </c>
      <c r="E83" t="str">
        <f t="shared" si="1"/>
        <v>333 Грошові кошти в дорозі в національній валюті </v>
      </c>
    </row>
    <row r="84" spans="1:5" ht="17.25">
      <c r="A84" s="142"/>
      <c r="B84" s="142"/>
      <c r="C84" s="45">
        <v>334</v>
      </c>
      <c r="D84" s="46" t="s">
        <v>84</v>
      </c>
      <c r="E84" t="str">
        <f t="shared" si="1"/>
        <v>334 Грошові кошти в дорозі в іноземній валюті </v>
      </c>
    </row>
    <row r="85" spans="1:5" ht="17.25">
      <c r="A85" s="140">
        <v>34</v>
      </c>
      <c r="B85" s="140" t="s">
        <v>85</v>
      </c>
      <c r="C85" s="45">
        <v>341</v>
      </c>
      <c r="D85" s="46" t="s">
        <v>86</v>
      </c>
      <c r="E85" t="str">
        <f t="shared" si="1"/>
        <v>341 Векселі, одержані в національній валюті </v>
      </c>
    </row>
    <row r="86" spans="1:5" ht="17.25">
      <c r="A86" s="142"/>
      <c r="B86" s="142"/>
      <c r="C86" s="45">
        <v>342</v>
      </c>
      <c r="D86" s="46" t="s">
        <v>87</v>
      </c>
      <c r="E86" t="str">
        <f t="shared" si="1"/>
        <v>342 Векселі, одержані в іноземній валюті </v>
      </c>
    </row>
    <row r="87" spans="1:5" ht="51.75">
      <c r="A87" s="45">
        <v>35</v>
      </c>
      <c r="B87" s="45" t="s">
        <v>88</v>
      </c>
      <c r="C87" s="45">
        <v>351</v>
      </c>
      <c r="D87" s="46" t="s">
        <v>89</v>
      </c>
      <c r="E87" t="str">
        <f t="shared" si="1"/>
        <v>351 Розрахунки із замовниками з авансів на науково-дослідні роботи </v>
      </c>
    </row>
    <row r="88" spans="1:5" ht="17.25">
      <c r="A88" s="140">
        <v>36</v>
      </c>
      <c r="B88" s="140" t="s">
        <v>90</v>
      </c>
      <c r="C88" s="45">
        <v>361</v>
      </c>
      <c r="D88" s="46" t="s">
        <v>91</v>
      </c>
      <c r="E88" t="str">
        <f t="shared" si="1"/>
        <v>361 Розрахунки в порядку планових платежів </v>
      </c>
    </row>
    <row r="89" spans="1:5" ht="17.25">
      <c r="A89" s="141"/>
      <c r="B89" s="141"/>
      <c r="C89" s="45">
        <v>362</v>
      </c>
      <c r="D89" s="46" t="s">
        <v>92</v>
      </c>
      <c r="E89" t="str">
        <f t="shared" si="1"/>
        <v>362 Розрахунки з підзвітними особами </v>
      </c>
    </row>
    <row r="90" spans="1:5" ht="17.25">
      <c r="A90" s="141"/>
      <c r="B90" s="141"/>
      <c r="C90" s="45">
        <v>363</v>
      </c>
      <c r="D90" s="46" t="s">
        <v>93</v>
      </c>
      <c r="E90" t="str">
        <f t="shared" si="1"/>
        <v>363 Розрахунки з відшкодування завданих збитків </v>
      </c>
    </row>
    <row r="91" spans="1:5" ht="17.25">
      <c r="A91" s="141"/>
      <c r="B91" s="141"/>
      <c r="C91" s="45">
        <v>364</v>
      </c>
      <c r="D91" s="46" t="s">
        <v>94</v>
      </c>
      <c r="E91" t="str">
        <f t="shared" si="1"/>
        <v>364 Розрахунки з іншими дебіторами </v>
      </c>
    </row>
    <row r="92" spans="1:5" ht="17.25">
      <c r="A92" s="141"/>
      <c r="B92" s="141"/>
      <c r="C92" s="45">
        <v>365</v>
      </c>
      <c r="D92" s="46" t="s">
        <v>95</v>
      </c>
      <c r="E92" t="str">
        <f t="shared" si="1"/>
        <v>365 Розрахунки з державними цільовими фондами</v>
      </c>
    </row>
    <row r="93" spans="1:5" ht="17.25">
      <c r="A93" s="142"/>
      <c r="B93" s="142"/>
      <c r="C93" s="45">
        <v>366</v>
      </c>
      <c r="D93" s="46" t="s">
        <v>96</v>
      </c>
      <c r="E93" t="str">
        <f t="shared" si="1"/>
        <v>366 Розрахунки зі спільної діяльності</v>
      </c>
    </row>
    <row r="94" spans="1:5" ht="34.5">
      <c r="A94" s="45">
        <v>37</v>
      </c>
      <c r="B94" s="45" t="s">
        <v>97</v>
      </c>
      <c r="C94" s="45">
        <v>371</v>
      </c>
      <c r="D94" s="46" t="s">
        <v>98</v>
      </c>
      <c r="E94" t="str">
        <f t="shared" si="1"/>
        <v>371 Поточні фінансові інвестиції у цінні папери</v>
      </c>
    </row>
    <row r="95" spans="1:5" ht="17.25">
      <c r="A95" s="143" t="s">
        <v>99</v>
      </c>
      <c r="B95" s="144"/>
      <c r="C95" s="144"/>
      <c r="D95" s="145"/>
      <c r="E95" t="str">
        <f t="shared" si="1"/>
        <v> </v>
      </c>
    </row>
    <row r="96" spans="1:5" ht="17.25">
      <c r="A96" s="140">
        <v>40</v>
      </c>
      <c r="B96" s="140" t="s">
        <v>100</v>
      </c>
      <c r="C96" s="45">
        <v>401</v>
      </c>
      <c r="D96" s="46" t="s">
        <v>101</v>
      </c>
      <c r="E96" t="str">
        <f t="shared" si="1"/>
        <v>401 Фонд у необоротних активах за їх видами </v>
      </c>
    </row>
    <row r="97" spans="1:5" ht="17.25">
      <c r="A97" s="142"/>
      <c r="B97" s="142"/>
      <c r="C97" s="45">
        <v>402</v>
      </c>
      <c r="D97" s="46" t="s">
        <v>102</v>
      </c>
      <c r="E97" t="str">
        <f t="shared" si="1"/>
        <v>402 Фонд у незавершеному капітальному будівництві </v>
      </c>
    </row>
    <row r="98" spans="1:5" ht="69">
      <c r="A98" s="45">
        <v>41</v>
      </c>
      <c r="B98" s="45" t="s">
        <v>103</v>
      </c>
      <c r="C98" s="45">
        <v>411</v>
      </c>
      <c r="D98" s="46" t="s">
        <v>104</v>
      </c>
      <c r="E98" t="str">
        <f t="shared" si="1"/>
        <v>411 Фонд у малоцінних та швидкозношуваних предметах за їх видами </v>
      </c>
    </row>
    <row r="99" spans="1:5" ht="17.25">
      <c r="A99" s="140">
        <v>42</v>
      </c>
      <c r="B99" s="140" t="s">
        <v>105</v>
      </c>
      <c r="C99" s="45">
        <v>421</v>
      </c>
      <c r="D99" s="46" t="s">
        <v>106</v>
      </c>
      <c r="E99" t="str">
        <f t="shared" si="1"/>
        <v>421 Фонд у капіталі підприємств</v>
      </c>
    </row>
    <row r="100" spans="1:5" ht="17.25">
      <c r="A100" s="142"/>
      <c r="B100" s="142"/>
      <c r="C100" s="45">
        <v>422</v>
      </c>
      <c r="D100" s="46" t="s">
        <v>107</v>
      </c>
      <c r="E100" t="str">
        <f t="shared" si="1"/>
        <v>422 Фонд у фінансових інвестиціях у цінні папери</v>
      </c>
    </row>
    <row r="101" spans="1:5" ht="17.25">
      <c r="A101" s="140">
        <v>43</v>
      </c>
      <c r="B101" s="140" t="s">
        <v>108</v>
      </c>
      <c r="C101" s="45">
        <v>431</v>
      </c>
      <c r="D101" s="46" t="s">
        <v>109</v>
      </c>
      <c r="E101" t="str">
        <f t="shared" si="1"/>
        <v>431 Результат виконання кошторису за загальним фондом </v>
      </c>
    </row>
    <row r="102" spans="1:5" ht="17.25">
      <c r="A102" s="142"/>
      <c r="B102" s="142"/>
      <c r="C102" s="45">
        <v>432</v>
      </c>
      <c r="D102" s="46" t="s">
        <v>110</v>
      </c>
      <c r="E102" t="str">
        <f t="shared" si="1"/>
        <v>432 Результат виконання кошторису за спеціальним фондом </v>
      </c>
    </row>
    <row r="103" spans="1:5" ht="17.25">
      <c r="A103" s="140">
        <v>44</v>
      </c>
      <c r="B103" s="140" t="s">
        <v>111</v>
      </c>
      <c r="C103" s="45">
        <v>441</v>
      </c>
      <c r="D103" s="46" t="s">
        <v>112</v>
      </c>
      <c r="E103" t="str">
        <f t="shared" si="1"/>
        <v>441 Дооцінка (уцінка) необоротних активів </v>
      </c>
    </row>
    <row r="104" spans="1:5" ht="17.25">
      <c r="A104" s="142"/>
      <c r="B104" s="142"/>
      <c r="C104" s="45">
        <v>442</v>
      </c>
      <c r="D104" s="46" t="s">
        <v>113</v>
      </c>
      <c r="E104" t="str">
        <f t="shared" si="1"/>
        <v>442 Інший капітал у дооцінках </v>
      </c>
    </row>
    <row r="105" spans="1:5" ht="17.25">
      <c r="A105" s="143" t="s">
        <v>114</v>
      </c>
      <c r="B105" s="144"/>
      <c r="C105" s="144"/>
      <c r="D105" s="145"/>
      <c r="E105" t="str">
        <f t="shared" si="1"/>
        <v> </v>
      </c>
    </row>
    <row r="106" spans="1:5" ht="17.25">
      <c r="A106" s="140">
        <v>50</v>
      </c>
      <c r="B106" s="140" t="s">
        <v>115</v>
      </c>
      <c r="C106" s="45">
        <v>501</v>
      </c>
      <c r="D106" s="46" t="s">
        <v>116</v>
      </c>
      <c r="E106" t="str">
        <f t="shared" si="1"/>
        <v>501 Довгострокові кредити банків </v>
      </c>
    </row>
    <row r="107" spans="1:5" ht="17.25">
      <c r="A107" s="141"/>
      <c r="B107" s="141"/>
      <c r="C107" s="45">
        <v>502</v>
      </c>
      <c r="D107" s="46" t="s">
        <v>117</v>
      </c>
      <c r="E107" t="str">
        <f t="shared" si="1"/>
        <v>502 Відстрочені довгострокові кредити банків </v>
      </c>
    </row>
    <row r="108" spans="1:5" ht="17.25">
      <c r="A108" s="142"/>
      <c r="B108" s="142"/>
      <c r="C108" s="45">
        <v>503</v>
      </c>
      <c r="D108" s="46" t="s">
        <v>118</v>
      </c>
      <c r="E108" t="str">
        <f t="shared" si="1"/>
        <v>503 Інші довгострокові позики </v>
      </c>
    </row>
    <row r="109" spans="1:5" ht="34.5">
      <c r="A109" s="45">
        <v>51</v>
      </c>
      <c r="B109" s="45" t="s">
        <v>119</v>
      </c>
      <c r="C109" s="45">
        <v>511</v>
      </c>
      <c r="D109" s="46" t="s">
        <v>120</v>
      </c>
      <c r="E109" t="str">
        <f t="shared" si="1"/>
        <v>511 Видані довгострокові векселі </v>
      </c>
    </row>
    <row r="110" spans="1:5" ht="51.75">
      <c r="A110" s="45">
        <v>52</v>
      </c>
      <c r="B110" s="45" t="s">
        <v>121</v>
      </c>
      <c r="C110" s="45">
        <v>521</v>
      </c>
      <c r="D110" s="46" t="s">
        <v>121</v>
      </c>
      <c r="E110" t="str">
        <f t="shared" si="1"/>
        <v>521 Інші довгострокові фінансові зобов'язання </v>
      </c>
    </row>
    <row r="111" spans="1:5" ht="17.25">
      <c r="A111" s="143" t="s">
        <v>122</v>
      </c>
      <c r="B111" s="144"/>
      <c r="C111" s="144"/>
      <c r="D111" s="145"/>
      <c r="E111" t="str">
        <f t="shared" si="1"/>
        <v> </v>
      </c>
    </row>
    <row r="112" spans="1:5" ht="17.25">
      <c r="A112" s="140">
        <v>60</v>
      </c>
      <c r="B112" s="140" t="s">
        <v>123</v>
      </c>
      <c r="C112" s="45">
        <v>601</v>
      </c>
      <c r="D112" s="46" t="s">
        <v>124</v>
      </c>
      <c r="E112" t="str">
        <f t="shared" si="1"/>
        <v>601 Короткострокові кредити банків </v>
      </c>
    </row>
    <row r="113" spans="1:5" ht="17.25">
      <c r="A113" s="141"/>
      <c r="B113" s="141"/>
      <c r="C113" s="45">
        <v>602</v>
      </c>
      <c r="D113" s="46" t="s">
        <v>125</v>
      </c>
      <c r="E113" t="str">
        <f t="shared" si="1"/>
        <v>602 Відстрочені короткострокові кредити банків </v>
      </c>
    </row>
    <row r="114" spans="1:5" ht="17.25">
      <c r="A114" s="141"/>
      <c r="B114" s="141"/>
      <c r="C114" s="45">
        <v>603</v>
      </c>
      <c r="D114" s="46" t="s">
        <v>126</v>
      </c>
      <c r="E114" t="str">
        <f t="shared" si="1"/>
        <v>603 Інші короткострокові позики </v>
      </c>
    </row>
    <row r="115" spans="1:5" ht="17.25">
      <c r="A115" s="142"/>
      <c r="B115" s="142"/>
      <c r="C115" s="45">
        <v>604</v>
      </c>
      <c r="D115" s="46" t="s">
        <v>127</v>
      </c>
      <c r="E115" t="str">
        <f t="shared" si="1"/>
        <v>604 Прострочені позики </v>
      </c>
    </row>
    <row r="116" spans="1:5" ht="17.25">
      <c r="A116" s="140">
        <v>61</v>
      </c>
      <c r="B116" s="140" t="s">
        <v>128</v>
      </c>
      <c r="C116" s="45">
        <v>611</v>
      </c>
      <c r="D116" s="46" t="s">
        <v>129</v>
      </c>
      <c r="E116" t="str">
        <f t="shared" si="1"/>
        <v>611 Поточна заборгованість за довгостроковими позиками </v>
      </c>
    </row>
    <row r="117" spans="1:5" ht="17.25">
      <c r="A117" s="141"/>
      <c r="B117" s="141"/>
      <c r="C117" s="45">
        <v>612</v>
      </c>
      <c r="D117" s="46" t="s">
        <v>130</v>
      </c>
      <c r="E117" t="str">
        <f t="shared" si="1"/>
        <v>612 Поточна заборгованість за довгостроковими векселями </v>
      </c>
    </row>
    <row r="118" spans="1:5" ht="34.5">
      <c r="A118" s="142"/>
      <c r="B118" s="142"/>
      <c r="C118" s="45">
        <v>613</v>
      </c>
      <c r="D118" s="46" t="s">
        <v>131</v>
      </c>
      <c r="E118" t="str">
        <f t="shared" si="1"/>
        <v>613 Поточна заборгованість за іншими довгостроковими зобов'язаннями </v>
      </c>
    </row>
    <row r="119" spans="1:5" ht="34.5">
      <c r="A119" s="45">
        <v>62</v>
      </c>
      <c r="B119" s="45" t="s">
        <v>132</v>
      </c>
      <c r="C119" s="45">
        <v>621</v>
      </c>
      <c r="D119" s="46" t="s">
        <v>133</v>
      </c>
      <c r="E119" t="str">
        <f t="shared" si="1"/>
        <v>621 Видані короткострокові векселі </v>
      </c>
    </row>
    <row r="120" spans="1:5" ht="17.25">
      <c r="A120" s="140">
        <v>63</v>
      </c>
      <c r="B120" s="140" t="s">
        <v>134</v>
      </c>
      <c r="C120" s="45">
        <v>631</v>
      </c>
      <c r="D120" s="46" t="s">
        <v>135</v>
      </c>
      <c r="E120" t="str">
        <f t="shared" si="1"/>
        <v>631 Розрахунки з постачальниками та підрядниками </v>
      </c>
    </row>
    <row r="121" spans="1:5" ht="51.75">
      <c r="A121" s="141"/>
      <c r="B121" s="141"/>
      <c r="C121" s="45">
        <v>632</v>
      </c>
      <c r="D121" s="46" t="s">
        <v>136</v>
      </c>
      <c r="E121" t="str">
        <f t="shared" si="1"/>
        <v>632 Розрахунки з часткової оплати замовлень на дослідно-конструкторські розробки, що виконуються за рахунок бюджетних коштів </v>
      </c>
    </row>
    <row r="122" spans="1:5" ht="34.5">
      <c r="A122" s="141"/>
      <c r="B122" s="141"/>
      <c r="C122" s="45">
        <v>633</v>
      </c>
      <c r="D122" s="46" t="s">
        <v>137</v>
      </c>
      <c r="E122" t="str">
        <f t="shared" si="1"/>
        <v>633 Розрахунки із замовниками за виконані роботи і надані послуги з власних надходжень </v>
      </c>
    </row>
    <row r="123" spans="1:5" ht="34.5">
      <c r="A123" s="141"/>
      <c r="B123" s="141"/>
      <c r="C123" s="45">
        <v>634</v>
      </c>
      <c r="D123" s="46" t="s">
        <v>138</v>
      </c>
      <c r="E123" t="str">
        <f t="shared" si="1"/>
        <v>634 Розрахунки із замовниками за науково-дослідні роботи, що підлягають оплаті </v>
      </c>
    </row>
    <row r="124" spans="1:5" ht="17.25">
      <c r="A124" s="142"/>
      <c r="B124" s="142"/>
      <c r="C124" s="45">
        <v>635</v>
      </c>
      <c r="D124" s="46" t="s">
        <v>139</v>
      </c>
      <c r="E124" t="str">
        <f t="shared" si="1"/>
        <v>635 Розрахунки із залученими співвиконавцями для виконання робіт </v>
      </c>
    </row>
    <row r="125" spans="1:5" ht="17.25">
      <c r="A125" s="140">
        <v>64</v>
      </c>
      <c r="B125" s="140" t="s">
        <v>140</v>
      </c>
      <c r="C125" s="45">
        <v>641</v>
      </c>
      <c r="D125" s="46" t="s">
        <v>141</v>
      </c>
      <c r="E125" t="str">
        <f t="shared" si="1"/>
        <v>641 Розрахунки за податками і зборами в бюджет </v>
      </c>
    </row>
    <row r="126" spans="1:5" ht="17.25">
      <c r="A126" s="142"/>
      <c r="B126" s="142"/>
      <c r="C126" s="45">
        <v>642</v>
      </c>
      <c r="D126" s="46" t="s">
        <v>142</v>
      </c>
      <c r="E126" t="str">
        <f t="shared" si="1"/>
        <v>642 Інші розрахунки з бюджетом </v>
      </c>
    </row>
    <row r="127" spans="1:5" ht="34.5">
      <c r="A127" s="140">
        <v>65</v>
      </c>
      <c r="B127" s="140" t="s">
        <v>143</v>
      </c>
      <c r="C127" s="45">
        <v>651</v>
      </c>
      <c r="D127" s="46" t="s">
        <v>144</v>
      </c>
      <c r="E127" t="str">
        <f t="shared" si="1"/>
        <v>651 За розрахунками із загальнообов'язкового державного соціального страхування</v>
      </c>
    </row>
    <row r="128" spans="1:5" ht="17.25">
      <c r="A128" s="141"/>
      <c r="B128" s="141"/>
      <c r="C128" s="45">
        <v>652</v>
      </c>
      <c r="D128" s="46" t="s">
        <v>145</v>
      </c>
      <c r="E128" t="str">
        <f t="shared" si="1"/>
        <v>652 Розрахунки із соціального страхування </v>
      </c>
    </row>
    <row r="129" spans="1:5" ht="17.25">
      <c r="A129" s="142"/>
      <c r="B129" s="142"/>
      <c r="C129" s="45">
        <v>654</v>
      </c>
      <c r="D129" s="46" t="s">
        <v>146</v>
      </c>
      <c r="E129" t="str">
        <f t="shared" si="1"/>
        <v>654 Розрахунки з інших видів страхування </v>
      </c>
    </row>
    <row r="130" spans="1:5" ht="17.25">
      <c r="A130" s="140">
        <v>66</v>
      </c>
      <c r="B130" s="140" t="s">
        <v>147</v>
      </c>
      <c r="C130" s="45">
        <v>661</v>
      </c>
      <c r="D130" s="46" t="s">
        <v>148</v>
      </c>
      <c r="E130" t="str">
        <f t="shared" si="1"/>
        <v>661 Розрахунки із заробітної плати </v>
      </c>
    </row>
    <row r="131" spans="1:5" ht="17.25">
      <c r="A131" s="141"/>
      <c r="B131" s="141"/>
      <c r="C131" s="45">
        <v>662</v>
      </c>
      <c r="D131" s="46" t="s">
        <v>149</v>
      </c>
      <c r="E131" t="str">
        <f t="shared" si="1"/>
        <v>662 Розрахунки зі стипендіатами </v>
      </c>
    </row>
    <row r="132" spans="1:5" ht="17.25">
      <c r="A132" s="141"/>
      <c r="B132" s="141"/>
      <c r="C132" s="45">
        <v>663</v>
      </c>
      <c r="D132" s="46" t="s">
        <v>150</v>
      </c>
      <c r="E132" t="str">
        <f t="shared" si="1"/>
        <v>663 Розрахунки з працівниками за товари, продані в кредит </v>
      </c>
    </row>
    <row r="133" spans="1:5" ht="34.5">
      <c r="A133" s="141"/>
      <c r="B133" s="141"/>
      <c r="C133" s="45">
        <v>664</v>
      </c>
      <c r="D133" s="46" t="s">
        <v>151</v>
      </c>
      <c r="E133" t="str">
        <f t="shared" si="1"/>
        <v>664 Розрахунки з працівниками за безготівковими перерахуваннями на рахунки з вкладів у банках </v>
      </c>
    </row>
    <row r="134" spans="1:5" ht="34.5">
      <c r="A134" s="141"/>
      <c r="B134" s="141"/>
      <c r="C134" s="45">
        <v>665</v>
      </c>
      <c r="D134" s="46" t="s">
        <v>152</v>
      </c>
      <c r="E134" t="str">
        <f aca="true" t="shared" si="2" ref="E134:E177">CONCATENATE(C134," ",D134)</f>
        <v>665 Розрахунки з працівниками за безготівковими перерахуваннями внесків за добровільним страхуванням</v>
      </c>
    </row>
    <row r="135" spans="1:5" ht="34.5">
      <c r="A135" s="141"/>
      <c r="B135" s="141"/>
      <c r="C135" s="45">
        <v>666</v>
      </c>
      <c r="D135" s="46" t="s">
        <v>153</v>
      </c>
      <c r="E135" t="str">
        <f t="shared" si="2"/>
        <v>666 Розрахунки з членами профспілки безготівковими перерахуваннями сум членських профспілкових внесків </v>
      </c>
    </row>
    <row r="136" spans="1:5" ht="17.25">
      <c r="A136" s="141"/>
      <c r="B136" s="141"/>
      <c r="C136" s="45">
        <v>667</v>
      </c>
      <c r="D136" s="46" t="s">
        <v>154</v>
      </c>
      <c r="E136" t="str">
        <f t="shared" si="2"/>
        <v>667 Розрахунки з працівниками за позиками банків </v>
      </c>
    </row>
    <row r="137" spans="1:5" ht="17.25">
      <c r="A137" s="141"/>
      <c r="B137" s="141"/>
      <c r="C137" s="45">
        <v>668</v>
      </c>
      <c r="D137" s="46" t="s">
        <v>155</v>
      </c>
      <c r="E137" t="str">
        <f t="shared" si="2"/>
        <v>668 Розрахунки за виконавчими документами та інші утримання </v>
      </c>
    </row>
    <row r="138" spans="1:5" ht="17.25">
      <c r="A138" s="142"/>
      <c r="B138" s="142"/>
      <c r="C138" s="45">
        <v>669</v>
      </c>
      <c r="D138" s="46" t="s">
        <v>156</v>
      </c>
      <c r="E138" t="str">
        <f t="shared" si="2"/>
        <v>669 Інші розрахунки за виконані роботи </v>
      </c>
    </row>
    <row r="139" spans="1:5" ht="17.25">
      <c r="A139" s="140">
        <v>67</v>
      </c>
      <c r="B139" s="140" t="s">
        <v>157</v>
      </c>
      <c r="C139" s="45">
        <v>671</v>
      </c>
      <c r="D139" s="46" t="s">
        <v>158</v>
      </c>
      <c r="E139" t="str">
        <f t="shared" si="2"/>
        <v>671 Розрахунки з депонентами </v>
      </c>
    </row>
    <row r="140" spans="1:5" ht="17.25">
      <c r="A140" s="141"/>
      <c r="B140" s="141"/>
      <c r="C140" s="45">
        <v>672</v>
      </c>
      <c r="D140" s="46" t="s">
        <v>159</v>
      </c>
      <c r="E140" t="str">
        <f t="shared" si="2"/>
        <v>672 Розрахунки за депозитними сумами </v>
      </c>
    </row>
    <row r="141" spans="1:5" ht="34.5">
      <c r="A141" s="141"/>
      <c r="B141" s="141"/>
      <c r="C141" s="45">
        <v>673</v>
      </c>
      <c r="D141" s="46" t="s">
        <v>160</v>
      </c>
      <c r="E141" t="str">
        <f t="shared" si="2"/>
        <v>673 Розрахунки за коштами, які підлягають розподілу за видами загальнообов'язкового державного соціального страхування</v>
      </c>
    </row>
    <row r="142" spans="1:5" ht="17.25">
      <c r="A142" s="141"/>
      <c r="B142" s="141"/>
      <c r="C142" s="45">
        <v>674</v>
      </c>
      <c r="D142" s="46" t="s">
        <v>161</v>
      </c>
      <c r="E142" t="str">
        <f t="shared" si="2"/>
        <v>674 Розрахунки за спеціальними видами платежів </v>
      </c>
    </row>
    <row r="143" spans="1:5" ht="17.25">
      <c r="A143" s="141"/>
      <c r="B143" s="141"/>
      <c r="C143" s="45">
        <v>675</v>
      </c>
      <c r="D143" s="46" t="s">
        <v>162</v>
      </c>
      <c r="E143" t="str">
        <f t="shared" si="2"/>
        <v>675 Розрахунки з іншими кредиторами </v>
      </c>
    </row>
    <row r="144" spans="1:5" ht="17.25">
      <c r="A144" s="142"/>
      <c r="B144" s="142"/>
      <c r="C144" s="45">
        <v>676</v>
      </c>
      <c r="D144" s="46" t="s">
        <v>163</v>
      </c>
      <c r="E144" t="str">
        <f t="shared" si="2"/>
        <v>676 Розрахунки за зобов'язаннями зі спільної діяльності</v>
      </c>
    </row>
    <row r="145" spans="1:5" ht="34.5">
      <c r="A145" s="140">
        <v>68</v>
      </c>
      <c r="B145" s="140" t="s">
        <v>164</v>
      </c>
      <c r="C145" s="45">
        <v>683</v>
      </c>
      <c r="D145" s="46" t="s">
        <v>165</v>
      </c>
      <c r="E145" t="str">
        <f t="shared" si="2"/>
        <v>683 Внутрішні розрахунки за операціями з внутрішнього переміщення за загальним фондом </v>
      </c>
    </row>
    <row r="146" spans="1:5" ht="34.5">
      <c r="A146" s="142"/>
      <c r="B146" s="142"/>
      <c r="C146" s="45">
        <v>684</v>
      </c>
      <c r="D146" s="46" t="s">
        <v>166</v>
      </c>
      <c r="E146" t="str">
        <f t="shared" si="2"/>
        <v>684 Внутрішні розрахунки за операціями з внутрішнього переміщення за спеціальним фондом </v>
      </c>
    </row>
    <row r="147" spans="1:5" ht="17.25">
      <c r="A147" s="143" t="s">
        <v>167</v>
      </c>
      <c r="B147" s="144"/>
      <c r="C147" s="144"/>
      <c r="D147" s="145"/>
      <c r="E147" t="str">
        <f t="shared" si="2"/>
        <v> </v>
      </c>
    </row>
    <row r="148" spans="1:5" ht="34.5">
      <c r="A148" s="140">
        <v>70</v>
      </c>
      <c r="B148" s="140" t="s">
        <v>168</v>
      </c>
      <c r="C148" s="45">
        <v>701</v>
      </c>
      <c r="D148" s="46" t="s">
        <v>169</v>
      </c>
      <c r="E148" t="str">
        <f t="shared" si="2"/>
        <v>701 Асигнування з державного бюджету на видатки установи та інші заходи </v>
      </c>
    </row>
    <row r="149" spans="1:5" ht="34.5">
      <c r="A149" s="142"/>
      <c r="B149" s="142"/>
      <c r="C149" s="45">
        <v>702</v>
      </c>
      <c r="D149" s="46" t="s">
        <v>170</v>
      </c>
      <c r="E149" t="str">
        <f t="shared" si="2"/>
        <v>702 Асигнування з місцевого бюджету на видатки установи та інші заходи </v>
      </c>
    </row>
    <row r="150" spans="1:5" ht="17.25">
      <c r="A150" s="140">
        <v>71</v>
      </c>
      <c r="B150" s="140" t="s">
        <v>171</v>
      </c>
      <c r="C150" s="45">
        <v>711</v>
      </c>
      <c r="D150" s="46" t="s">
        <v>172</v>
      </c>
      <c r="E150" t="str">
        <f t="shared" si="2"/>
        <v>711 Доходи за коштами, отриманими як плата за послуги </v>
      </c>
    </row>
    <row r="151" spans="1:5" ht="17.25">
      <c r="A151" s="141"/>
      <c r="B151" s="141"/>
      <c r="C151" s="45">
        <v>712</v>
      </c>
      <c r="D151" s="46" t="s">
        <v>173</v>
      </c>
      <c r="E151" t="str">
        <f t="shared" si="2"/>
        <v>712 Доходи за іншими джерелами власних надходжень установ </v>
      </c>
    </row>
    <row r="152" spans="1:5" ht="17.25">
      <c r="A152" s="141"/>
      <c r="B152" s="141"/>
      <c r="C152" s="45">
        <v>713</v>
      </c>
      <c r="D152" s="46" t="s">
        <v>174</v>
      </c>
      <c r="E152" t="str">
        <f t="shared" si="2"/>
        <v>713 Доходи за іншими надходженнями спеціального фонду </v>
      </c>
    </row>
    <row r="153" spans="1:5" ht="17.25">
      <c r="A153" s="141"/>
      <c r="B153" s="141"/>
      <c r="C153" s="45">
        <v>714</v>
      </c>
      <c r="D153" s="46" t="s">
        <v>175</v>
      </c>
      <c r="E153" t="str">
        <f t="shared" si="2"/>
        <v>714 Кошти батьків за надані послуги </v>
      </c>
    </row>
    <row r="154" spans="1:5" ht="17.25">
      <c r="A154" s="141"/>
      <c r="B154" s="141"/>
      <c r="C154" s="45">
        <v>715</v>
      </c>
      <c r="D154" s="46" t="s">
        <v>176</v>
      </c>
      <c r="E154" t="str">
        <f t="shared" si="2"/>
        <v>715 Доходи, спрямовані на покриття дефіциту загального фонду </v>
      </c>
    </row>
    <row r="155" spans="1:5" ht="17.25">
      <c r="A155" s="142"/>
      <c r="B155" s="142"/>
      <c r="C155" s="45">
        <v>716</v>
      </c>
      <c r="D155" s="46" t="s">
        <v>177</v>
      </c>
      <c r="E155" t="str">
        <f t="shared" si="2"/>
        <v>716 Доходи майбутніх періодів </v>
      </c>
    </row>
    <row r="156" spans="1:5" ht="17.25">
      <c r="A156" s="140">
        <v>72</v>
      </c>
      <c r="B156" s="140" t="s">
        <v>178</v>
      </c>
      <c r="C156" s="45">
        <v>721</v>
      </c>
      <c r="D156" s="46" t="s">
        <v>179</v>
      </c>
      <c r="E156" t="str">
        <f t="shared" si="2"/>
        <v>721 Реалізація виробів виробничих (навчальних) майстерень </v>
      </c>
    </row>
    <row r="157" spans="1:5" ht="34.5">
      <c r="A157" s="141"/>
      <c r="B157" s="141"/>
      <c r="C157" s="45">
        <v>722</v>
      </c>
      <c r="D157" s="46" t="s">
        <v>180</v>
      </c>
      <c r="E157" t="str">
        <f t="shared" si="2"/>
        <v>722 Реалізація продукції підсобних (навчальних) сільських господарств </v>
      </c>
    </row>
    <row r="158" spans="1:5" ht="17.25">
      <c r="A158" s="142"/>
      <c r="B158" s="142"/>
      <c r="C158" s="45">
        <v>723</v>
      </c>
      <c r="D158" s="46" t="s">
        <v>181</v>
      </c>
      <c r="E158" t="str">
        <f t="shared" si="2"/>
        <v>723 Реалізація науково-дослідних робіт </v>
      </c>
    </row>
    <row r="159" spans="1:5" ht="17.25">
      <c r="A159" s="45">
        <v>74</v>
      </c>
      <c r="B159" s="45" t="s">
        <v>182</v>
      </c>
      <c r="C159" s="45">
        <v>741</v>
      </c>
      <c r="D159" s="46" t="s">
        <v>183</v>
      </c>
      <c r="E159" t="str">
        <f t="shared" si="2"/>
        <v>741 Інші доходи установ </v>
      </c>
    </row>
    <row r="160" spans="1:5" ht="17.25">
      <c r="A160" s="143" t="s">
        <v>184</v>
      </c>
      <c r="B160" s="144"/>
      <c r="C160" s="144"/>
      <c r="D160" s="145"/>
      <c r="E160" t="str">
        <f t="shared" si="2"/>
        <v> </v>
      </c>
    </row>
    <row r="161" spans="1:5" ht="34.5">
      <c r="A161" s="140">
        <v>80</v>
      </c>
      <c r="B161" s="140" t="s">
        <v>185</v>
      </c>
      <c r="C161" s="45">
        <v>801</v>
      </c>
      <c r="D161" s="46" t="s">
        <v>186</v>
      </c>
      <c r="E161" t="str">
        <f t="shared" si="2"/>
        <v>801 Видатки з державного бюджету на утримання установи та інші заходи </v>
      </c>
    </row>
    <row r="162" spans="1:5" ht="34.5">
      <c r="A162" s="142"/>
      <c r="B162" s="142"/>
      <c r="C162" s="45">
        <v>802</v>
      </c>
      <c r="D162" s="46" t="s">
        <v>187</v>
      </c>
      <c r="E162" t="str">
        <f t="shared" si="2"/>
        <v>802 Видатки з місцевого бюджету на утримання установи та інші заходи </v>
      </c>
    </row>
    <row r="163" spans="1:5" ht="17.25">
      <c r="A163" s="140">
        <v>81</v>
      </c>
      <c r="B163" s="140" t="s">
        <v>188</v>
      </c>
      <c r="C163" s="45">
        <v>811</v>
      </c>
      <c r="D163" s="46" t="s">
        <v>189</v>
      </c>
      <c r="E163" t="str">
        <f t="shared" si="2"/>
        <v>811 Видатки за коштами, отриманими як плата за послуги </v>
      </c>
    </row>
    <row r="164" spans="1:5" ht="17.25">
      <c r="A164" s="141"/>
      <c r="B164" s="141"/>
      <c r="C164" s="45">
        <v>812</v>
      </c>
      <c r="D164" s="46" t="s">
        <v>190</v>
      </c>
      <c r="E164" t="str">
        <f t="shared" si="2"/>
        <v>812 Видатки за іншими джерелами власних надходжень </v>
      </c>
    </row>
    <row r="165" spans="1:5" ht="17.25">
      <c r="A165" s="142"/>
      <c r="B165" s="142"/>
      <c r="C165" s="45">
        <v>813</v>
      </c>
      <c r="D165" s="46" t="s">
        <v>191</v>
      </c>
      <c r="E165" t="str">
        <f t="shared" si="2"/>
        <v>813 Видатки за іншими надходженнями спеціального фонду </v>
      </c>
    </row>
    <row r="166" spans="1:5" ht="17.25">
      <c r="A166" s="140">
        <v>82</v>
      </c>
      <c r="B166" s="140" t="s">
        <v>192</v>
      </c>
      <c r="C166" s="45">
        <v>821</v>
      </c>
      <c r="D166" s="46" t="s">
        <v>193</v>
      </c>
      <c r="E166" t="str">
        <f t="shared" si="2"/>
        <v>821 Витрати виробничих (навчальних) майстерень </v>
      </c>
    </row>
    <row r="167" spans="1:5" ht="17.25">
      <c r="A167" s="141"/>
      <c r="B167" s="141"/>
      <c r="C167" s="45">
        <v>822</v>
      </c>
      <c r="D167" s="46" t="s">
        <v>194</v>
      </c>
      <c r="E167" t="str">
        <f t="shared" si="2"/>
        <v>822 Витрати підсобних (навчальних) сільських господарств </v>
      </c>
    </row>
    <row r="168" spans="1:5" ht="17.25">
      <c r="A168" s="141"/>
      <c r="B168" s="141"/>
      <c r="C168" s="45">
        <v>823</v>
      </c>
      <c r="D168" s="46" t="s">
        <v>195</v>
      </c>
      <c r="E168" t="str">
        <f t="shared" si="2"/>
        <v>823 Витрати на науково-дослідні роботи </v>
      </c>
    </row>
    <row r="169" spans="1:5" ht="17.25">
      <c r="A169" s="141"/>
      <c r="B169" s="141"/>
      <c r="C169" s="45">
        <v>824</v>
      </c>
      <c r="D169" s="46" t="s">
        <v>196</v>
      </c>
      <c r="E169" t="str">
        <f t="shared" si="2"/>
        <v>824 Витрати на виготовлення експериментальних пристроїв </v>
      </c>
    </row>
    <row r="170" spans="1:5" ht="17.25">
      <c r="A170" s="141"/>
      <c r="B170" s="141"/>
      <c r="C170" s="45">
        <v>825</v>
      </c>
      <c r="D170" s="46" t="s">
        <v>197</v>
      </c>
      <c r="E170" t="str">
        <f t="shared" si="2"/>
        <v>825 Витрати на заготівлю і переробку матеріалів </v>
      </c>
    </row>
    <row r="171" spans="1:5" ht="17.25">
      <c r="A171" s="142"/>
      <c r="B171" s="142"/>
      <c r="C171" s="45">
        <v>826</v>
      </c>
      <c r="D171" s="46" t="s">
        <v>198</v>
      </c>
      <c r="E171" t="str">
        <f t="shared" si="2"/>
        <v>826 Видатки до розподілу </v>
      </c>
    </row>
    <row r="172" spans="1:5" ht="17.25">
      <c r="A172" s="45">
        <v>83</v>
      </c>
      <c r="B172" s="46" t="s">
        <v>199</v>
      </c>
      <c r="C172" s="45">
        <v>831</v>
      </c>
      <c r="D172" s="46" t="s">
        <v>200</v>
      </c>
      <c r="E172" t="str">
        <f t="shared" si="2"/>
        <v>831 Інші витрати установ</v>
      </c>
    </row>
    <row r="173" spans="1:5" ht="34.5">
      <c r="A173" s="45">
        <v>84</v>
      </c>
      <c r="B173" s="45" t="s">
        <v>201</v>
      </c>
      <c r="C173" s="45">
        <v>841</v>
      </c>
      <c r="D173" s="46" t="s">
        <v>202</v>
      </c>
      <c r="E173" t="str">
        <f t="shared" si="2"/>
        <v>841 Витрати на амортизацію необоротних активів</v>
      </c>
    </row>
    <row r="174" spans="1:5" ht="34.5">
      <c r="A174" s="45">
        <v>85</v>
      </c>
      <c r="B174" s="45" t="s">
        <v>203</v>
      </c>
      <c r="C174" s="45">
        <v>851</v>
      </c>
      <c r="D174" s="46" t="s">
        <v>203</v>
      </c>
      <c r="E174" t="str">
        <f t="shared" si="2"/>
        <v>851 Витрати майбутніх періодів</v>
      </c>
    </row>
    <row r="175" spans="1:5" ht="17.25">
      <c r="A175" s="143" t="s">
        <v>204</v>
      </c>
      <c r="B175" s="144"/>
      <c r="C175" s="144"/>
      <c r="D175" s="145"/>
      <c r="E175" t="str">
        <f t="shared" si="2"/>
        <v> </v>
      </c>
    </row>
    <row r="176" spans="1:5" ht="69">
      <c r="A176" s="45">
        <v>91</v>
      </c>
      <c r="B176" s="46" t="s">
        <v>205</v>
      </c>
      <c r="C176" s="45">
        <v>911</v>
      </c>
      <c r="D176" s="46" t="s">
        <v>206</v>
      </c>
      <c r="E176" t="str">
        <f t="shared" si="2"/>
        <v>911 Розрахунки замовників з оплати адміністративних послуг</v>
      </c>
    </row>
    <row r="177" spans="1:5" ht="69">
      <c r="A177" s="45">
        <v>92</v>
      </c>
      <c r="B177" s="46" t="s">
        <v>207</v>
      </c>
      <c r="C177" s="45">
        <v>921</v>
      </c>
      <c r="D177" s="46" t="s">
        <v>208</v>
      </c>
      <c r="E177" t="str">
        <f t="shared" si="2"/>
        <v>921 Зобов'язання замовників перед бюджетом за адміністративними послугами</v>
      </c>
    </row>
  </sheetData>
  <sheetProtection/>
  <mergeCells count="83">
    <mergeCell ref="A1:B1"/>
    <mergeCell ref="C1:D1"/>
    <mergeCell ref="A4:D4"/>
    <mergeCell ref="A5:A13"/>
    <mergeCell ref="B5:B13"/>
    <mergeCell ref="A14:A22"/>
    <mergeCell ref="B14:B22"/>
    <mergeCell ref="A23:A24"/>
    <mergeCell ref="B23:B24"/>
    <mergeCell ref="A25:A27"/>
    <mergeCell ref="B25:B27"/>
    <mergeCell ref="A28:A30"/>
    <mergeCell ref="B28:B30"/>
    <mergeCell ref="A31:A32"/>
    <mergeCell ref="B31:B32"/>
    <mergeCell ref="A33:D33"/>
    <mergeCell ref="A34:A38"/>
    <mergeCell ref="B34:B38"/>
    <mergeCell ref="A39:A46"/>
    <mergeCell ref="B39:B46"/>
    <mergeCell ref="A47:A48"/>
    <mergeCell ref="B47:B48"/>
    <mergeCell ref="A49:A57"/>
    <mergeCell ref="B49:B57"/>
    <mergeCell ref="A60:A61"/>
    <mergeCell ref="B60:B61"/>
    <mergeCell ref="A62:D62"/>
    <mergeCell ref="A63:A64"/>
    <mergeCell ref="B63:B64"/>
    <mergeCell ref="A65:A72"/>
    <mergeCell ref="B65:B72"/>
    <mergeCell ref="A73:A80"/>
    <mergeCell ref="B73:B80"/>
    <mergeCell ref="A81:A84"/>
    <mergeCell ref="B81:B84"/>
    <mergeCell ref="A85:A86"/>
    <mergeCell ref="B85:B86"/>
    <mergeCell ref="A88:A93"/>
    <mergeCell ref="B88:B93"/>
    <mergeCell ref="A95:D95"/>
    <mergeCell ref="A96:A97"/>
    <mergeCell ref="B96:B97"/>
    <mergeCell ref="A99:A100"/>
    <mergeCell ref="B99:B100"/>
    <mergeCell ref="A101:A102"/>
    <mergeCell ref="B101:B102"/>
    <mergeCell ref="A103:A104"/>
    <mergeCell ref="B103:B104"/>
    <mergeCell ref="A105:D105"/>
    <mergeCell ref="A106:A108"/>
    <mergeCell ref="B106:B108"/>
    <mergeCell ref="A111:D111"/>
    <mergeCell ref="A112:A115"/>
    <mergeCell ref="B112:B115"/>
    <mergeCell ref="A116:A118"/>
    <mergeCell ref="B116:B118"/>
    <mergeCell ref="A120:A124"/>
    <mergeCell ref="B120:B124"/>
    <mergeCell ref="A125:A126"/>
    <mergeCell ref="B125:B126"/>
    <mergeCell ref="A127:A129"/>
    <mergeCell ref="B127:B129"/>
    <mergeCell ref="A130:A138"/>
    <mergeCell ref="B130:B138"/>
    <mergeCell ref="A161:A162"/>
    <mergeCell ref="B161:B162"/>
    <mergeCell ref="A139:A144"/>
    <mergeCell ref="B139:B144"/>
    <mergeCell ref="A145:A146"/>
    <mergeCell ref="B145:B146"/>
    <mergeCell ref="A147:D147"/>
    <mergeCell ref="A148:A149"/>
    <mergeCell ref="B148:B149"/>
    <mergeCell ref="A163:A165"/>
    <mergeCell ref="B163:B165"/>
    <mergeCell ref="A166:A171"/>
    <mergeCell ref="B166:B171"/>
    <mergeCell ref="A175:D175"/>
    <mergeCell ref="A150:A155"/>
    <mergeCell ref="B150:B155"/>
    <mergeCell ref="A156:A158"/>
    <mergeCell ref="B156:B158"/>
    <mergeCell ref="A160:D16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N41"/>
  <sheetViews>
    <sheetView zoomScalePageLayoutView="0" workbookViewId="0" topLeftCell="A1">
      <selection activeCell="E37" sqref="E37"/>
    </sheetView>
  </sheetViews>
  <sheetFormatPr defaultColWidth="9.00390625" defaultRowHeight="12.75"/>
  <cols>
    <col min="1" max="1" width="46.75390625" style="0" customWidth="1"/>
  </cols>
  <sheetData>
    <row r="1" spans="1:12" ht="12.7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2.75">
      <c r="A2" s="49" t="s">
        <v>263</v>
      </c>
      <c r="B2" s="49" t="s">
        <v>584</v>
      </c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2.75">
      <c r="A3" s="49" t="s">
        <v>52</v>
      </c>
      <c r="B3" s="156" t="s">
        <v>591</v>
      </c>
      <c r="C3" s="156"/>
      <c r="D3" s="156"/>
      <c r="E3" s="156"/>
      <c r="F3" s="156"/>
      <c r="G3" s="156"/>
      <c r="H3" s="156"/>
      <c r="I3" s="49"/>
      <c r="J3" s="49"/>
      <c r="K3" s="49"/>
      <c r="L3" s="49"/>
    </row>
    <row r="4" spans="1:12" ht="12.75">
      <c r="A4" s="49" t="s">
        <v>48</v>
      </c>
      <c r="B4" s="69" t="s">
        <v>585</v>
      </c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2.75">
      <c r="A5" s="49" t="s">
        <v>53</v>
      </c>
      <c r="B5" s="157" t="s">
        <v>586</v>
      </c>
      <c r="C5" s="157"/>
      <c r="D5" s="157"/>
      <c r="E5" s="157"/>
      <c r="F5" s="49"/>
      <c r="G5" s="49"/>
      <c r="H5" s="49"/>
      <c r="I5" s="49"/>
      <c r="J5" s="49"/>
      <c r="K5" s="49"/>
      <c r="L5" s="49"/>
    </row>
    <row r="6" spans="1:12" ht="12.75">
      <c r="A6" s="49" t="s">
        <v>58</v>
      </c>
      <c r="B6" s="157" t="s">
        <v>592</v>
      </c>
      <c r="C6" s="157"/>
      <c r="D6" s="157"/>
      <c r="E6" s="157"/>
      <c r="F6" s="49"/>
      <c r="G6" s="49"/>
      <c r="H6" s="49"/>
      <c r="I6" s="49"/>
      <c r="J6" s="49"/>
      <c r="K6" s="49"/>
      <c r="L6" s="49"/>
    </row>
    <row r="7" spans="1:12" ht="12.75">
      <c r="A7" s="49" t="s">
        <v>59</v>
      </c>
      <c r="B7" s="157"/>
      <c r="C7" s="157"/>
      <c r="D7" s="157"/>
      <c r="E7" s="157"/>
      <c r="F7" s="49"/>
      <c r="G7" s="49"/>
      <c r="H7" s="49"/>
      <c r="I7" s="49"/>
      <c r="J7" s="49"/>
      <c r="K7" s="49"/>
      <c r="L7" s="49"/>
    </row>
    <row r="8" spans="1:12" ht="12.75">
      <c r="A8" s="49" t="s">
        <v>56</v>
      </c>
      <c r="B8" s="157"/>
      <c r="C8" s="157"/>
      <c r="D8" s="157"/>
      <c r="E8" s="157"/>
      <c r="F8" s="49"/>
      <c r="G8" s="49"/>
      <c r="H8" s="49"/>
      <c r="I8" s="49"/>
      <c r="J8" s="49"/>
      <c r="K8" s="49"/>
      <c r="L8" s="49"/>
    </row>
    <row r="9" spans="1:12" ht="12.75">
      <c r="A9" s="49" t="s">
        <v>57</v>
      </c>
      <c r="B9" s="157"/>
      <c r="C9" s="157"/>
      <c r="D9" s="157"/>
      <c r="E9" s="157"/>
      <c r="F9" s="49"/>
      <c r="G9" s="49"/>
      <c r="H9" s="49"/>
      <c r="I9" s="49"/>
      <c r="J9" s="49"/>
      <c r="K9" s="49"/>
      <c r="L9" s="49"/>
    </row>
    <row r="10" spans="1:12" ht="12.7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</row>
    <row r="11" spans="1:12" ht="12.75">
      <c r="A11" s="49"/>
      <c r="B11" s="152" t="s">
        <v>62</v>
      </c>
      <c r="C11" s="152"/>
      <c r="D11" s="152"/>
      <c r="E11" s="152"/>
      <c r="F11" s="152"/>
      <c r="G11" s="152"/>
      <c r="H11" s="152" t="s">
        <v>63</v>
      </c>
      <c r="I11" s="152"/>
      <c r="J11" s="152"/>
      <c r="K11" s="152"/>
      <c r="L11" s="152"/>
    </row>
    <row r="12" spans="1:12" ht="12.75">
      <c r="A12" s="49" t="s">
        <v>60</v>
      </c>
      <c r="B12" s="151" t="s">
        <v>583</v>
      </c>
      <c r="C12" s="151"/>
      <c r="D12" s="151"/>
      <c r="E12" s="151"/>
      <c r="F12" s="151"/>
      <c r="G12" s="151"/>
      <c r="H12" s="151" t="s">
        <v>266</v>
      </c>
      <c r="I12" s="151"/>
      <c r="J12" s="151"/>
      <c r="K12" s="151"/>
      <c r="L12" s="151"/>
    </row>
    <row r="13" spans="1:12" ht="12.75">
      <c r="A13" s="49" t="s">
        <v>61</v>
      </c>
      <c r="B13" s="151" t="s">
        <v>588</v>
      </c>
      <c r="C13" s="151"/>
      <c r="D13" s="151"/>
      <c r="E13" s="151"/>
      <c r="F13" s="151"/>
      <c r="G13" s="151"/>
      <c r="H13" s="151" t="s">
        <v>587</v>
      </c>
      <c r="I13" s="151"/>
      <c r="J13" s="151"/>
      <c r="K13" s="151"/>
      <c r="L13" s="151"/>
    </row>
    <row r="14" spans="1:12" ht="12.75">
      <c r="A14" s="49"/>
      <c r="B14" s="151" t="s">
        <v>589</v>
      </c>
      <c r="C14" s="151"/>
      <c r="D14" s="151"/>
      <c r="E14" s="151"/>
      <c r="F14" s="151"/>
      <c r="G14" s="151"/>
      <c r="H14" s="151" t="s">
        <v>590</v>
      </c>
      <c r="I14" s="151"/>
      <c r="J14" s="151"/>
      <c r="K14" s="151"/>
      <c r="L14" s="151"/>
    </row>
    <row r="15" spans="1:12" ht="12.75">
      <c r="A15" s="49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</row>
    <row r="16" spans="1:12" ht="12.75">
      <c r="A16" s="49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</row>
    <row r="17" spans="1:14" ht="12.75">
      <c r="A17" s="49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54" t="s">
        <v>233</v>
      </c>
      <c r="N17" s="155"/>
    </row>
    <row r="18" spans="1:14" ht="12.75">
      <c r="A18" s="49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54"/>
      <c r="N18" s="155"/>
    </row>
    <row r="19" spans="1:14" ht="12.75">
      <c r="A19" s="49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54"/>
      <c r="N19" s="155"/>
    </row>
    <row r="20" spans="1:14" ht="12.75">
      <c r="A20" s="49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54"/>
      <c r="N20" s="155"/>
    </row>
    <row r="21" spans="1:14" ht="12.75">
      <c r="A21" s="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54"/>
      <c r="N21" s="155"/>
    </row>
    <row r="22" spans="1:14" ht="12.75">
      <c r="A22" s="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54"/>
      <c r="N22" s="155"/>
    </row>
    <row r="23" spans="1:14" ht="12.75">
      <c r="A23" s="49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54"/>
      <c r="N23" s="155"/>
    </row>
    <row r="24" spans="1:14" ht="12.75">
      <c r="A24" s="49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54"/>
      <c r="N24" s="155"/>
    </row>
    <row r="25" spans="1:14" ht="12.75">
      <c r="A25" s="49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54"/>
      <c r="N25" s="155"/>
    </row>
    <row r="26" spans="1:14" ht="12.75">
      <c r="A26" s="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54"/>
      <c r="N26" s="155"/>
    </row>
    <row r="27" spans="1:12" ht="12.75">
      <c r="A27" s="49"/>
      <c r="B27" s="150"/>
      <c r="C27" s="150"/>
      <c r="D27" s="150"/>
      <c r="E27" s="150"/>
      <c r="F27" s="150"/>
      <c r="G27" s="150"/>
      <c r="H27" s="153"/>
      <c r="I27" s="153"/>
      <c r="J27" s="153"/>
      <c r="K27" s="153"/>
      <c r="L27" s="153"/>
    </row>
    <row r="28" spans="1:12" ht="12.75">
      <c r="A28" s="49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</row>
    <row r="29" spans="1:12" ht="12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</row>
    <row r="30" spans="1:12" ht="12.75">
      <c r="A30" s="50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</row>
    <row r="31" spans="1:12" ht="12.75">
      <c r="A31" s="50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</row>
    <row r="32" ht="12.75">
      <c r="A32" s="50"/>
    </row>
    <row r="33" ht="12.75">
      <c r="A33" s="50"/>
    </row>
    <row r="34" ht="12.75">
      <c r="A34" s="50"/>
    </row>
    <row r="35" ht="12.75">
      <c r="A35" s="50"/>
    </row>
    <row r="36" ht="12.75">
      <c r="A36" s="50"/>
    </row>
    <row r="37" ht="12.75">
      <c r="A37" s="50"/>
    </row>
    <row r="38" ht="12.75">
      <c r="A38" s="48" t="s">
        <v>231</v>
      </c>
    </row>
    <row r="39" ht="12.75">
      <c r="A39" s="50"/>
    </row>
    <row r="40" ht="12.75">
      <c r="A40" s="50"/>
    </row>
    <row r="41" ht="12.75">
      <c r="A41" s="50"/>
    </row>
  </sheetData>
  <sheetProtection password="C76B" sheet="1" objects="1"/>
  <mergeCells count="43">
    <mergeCell ref="B7:E7"/>
    <mergeCell ref="B11:G11"/>
    <mergeCell ref="H11:L11"/>
    <mergeCell ref="H16:L16"/>
    <mergeCell ref="B13:G13"/>
    <mergeCell ref="B14:G14"/>
    <mergeCell ref="B12:G12"/>
    <mergeCell ref="B16:G16"/>
    <mergeCell ref="H12:L12"/>
    <mergeCell ref="H13:L13"/>
    <mergeCell ref="M17:N26"/>
    <mergeCell ref="B3:H3"/>
    <mergeCell ref="B5:E5"/>
    <mergeCell ref="B8:E8"/>
    <mergeCell ref="B9:E9"/>
    <mergeCell ref="B6:E6"/>
    <mergeCell ref="B15:G15"/>
    <mergeCell ref="H26:L26"/>
    <mergeCell ref="H18:L18"/>
    <mergeCell ref="H19:L19"/>
    <mergeCell ref="H14:L14"/>
    <mergeCell ref="H15:L15"/>
    <mergeCell ref="B28:G28"/>
    <mergeCell ref="B22:G22"/>
    <mergeCell ref="B23:G23"/>
    <mergeCell ref="B24:G24"/>
    <mergeCell ref="B25:G25"/>
    <mergeCell ref="H27:L27"/>
    <mergeCell ref="H28:L28"/>
    <mergeCell ref="H22:L22"/>
    <mergeCell ref="H23:L23"/>
    <mergeCell ref="H24:L24"/>
    <mergeCell ref="B26:G26"/>
    <mergeCell ref="H25:L25"/>
    <mergeCell ref="B27:G27"/>
    <mergeCell ref="H20:L20"/>
    <mergeCell ref="H21:L21"/>
    <mergeCell ref="B17:G17"/>
    <mergeCell ref="B18:G18"/>
    <mergeCell ref="B19:G19"/>
    <mergeCell ref="B20:G20"/>
    <mergeCell ref="B21:G21"/>
    <mergeCell ref="H17:L17"/>
  </mergeCells>
  <hyperlinks>
    <hyperlink ref="A38" r:id="rId1" display="Пропозиції або про помилки пишіть форумі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3:S110"/>
  <sheetViews>
    <sheetView workbookViewId="0" topLeftCell="A10">
      <selection activeCell="M42" sqref="M42"/>
    </sheetView>
  </sheetViews>
  <sheetFormatPr defaultColWidth="9.00390625" defaultRowHeight="12.75"/>
  <cols>
    <col min="1" max="1" width="6.375" style="1" customWidth="1"/>
    <col min="2" max="2" width="33.00390625" style="1" customWidth="1"/>
    <col min="3" max="3" width="13.00390625" style="1" customWidth="1"/>
    <col min="4" max="4" width="10.75390625" style="1" customWidth="1"/>
    <col min="5" max="5" width="12.375" style="1" bestFit="1" customWidth="1"/>
    <col min="6" max="6" width="9.125" style="1" customWidth="1"/>
    <col min="7" max="7" width="7.125" style="1" customWidth="1"/>
    <col min="8" max="8" width="9.125" style="1" customWidth="1"/>
    <col min="9" max="9" width="11.75390625" style="1" customWidth="1"/>
    <col min="10" max="11" width="9.125" style="1" customWidth="1"/>
    <col min="12" max="12" width="12.375" style="1" customWidth="1"/>
    <col min="13" max="13" width="10.375" style="1" customWidth="1"/>
    <col min="14" max="15" width="9.125" style="1" customWidth="1"/>
    <col min="16" max="16" width="13.125" style="1" customWidth="1"/>
    <col min="17" max="19" width="9.125" style="1" customWidth="1"/>
    <col min="20" max="16384" width="9.125" style="1" customWidth="1"/>
  </cols>
  <sheetData>
    <row r="1" ht="12.75"/>
    <row r="2" ht="12.75"/>
    <row r="3" ht="15">
      <c r="K3" s="23" t="s">
        <v>42</v>
      </c>
    </row>
    <row r="4" spans="1:12" ht="15" customHeight="1">
      <c r="A4" s="184" t="str">
        <f>Заполнить!$B$3</f>
        <v>Луганська сільська рада</v>
      </c>
      <c r="B4" s="184"/>
      <c r="C4" s="184"/>
      <c r="D4" s="184"/>
      <c r="K4" s="23" t="s">
        <v>43</v>
      </c>
      <c r="L4" s="22"/>
    </row>
    <row r="5" spans="1:12" ht="15" customHeight="1">
      <c r="A5" s="162" t="s">
        <v>44</v>
      </c>
      <c r="B5" s="162"/>
      <c r="C5" s="162"/>
      <c r="D5" s="162"/>
      <c r="K5" s="12" t="s">
        <v>49</v>
      </c>
      <c r="L5" s="22"/>
    </row>
    <row r="6" ht="15" customHeight="1">
      <c r="L6" s="22"/>
    </row>
    <row r="7" spans="1:16" ht="20.25">
      <c r="A7" s="185" t="s">
        <v>1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</row>
    <row r="8" spans="1:16" ht="15.75">
      <c r="A8" s="186" t="s">
        <v>2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</row>
    <row r="9" spans="1:16" ht="15.75">
      <c r="A9" s="187" t="str">
        <f>Заполнить!$B$6</f>
        <v>«  30   »  грудня        2020р. №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</row>
    <row r="11" spans="1:16" ht="15.75">
      <c r="A11" s="165" t="str">
        <f>CONCATENATE("На підставі розпорядчого документа від ",Заполнить!B5,"  виконано знімання фактичних залишків ")</f>
        <v>На підставі розпорядчого документа від «08» грудня 2020 р. №28/8  виконано знімання фактичних залишків 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</row>
    <row r="12" spans="1:16" ht="15.75">
      <c r="A12" s="165" t="s">
        <v>219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</row>
    <row r="13" spans="1:16" ht="31.5" customHeight="1">
      <c r="A13" s="181" t="s">
        <v>261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</row>
    <row r="14" spans="1:16" s="29" customFormat="1" ht="12.75">
      <c r="A14" s="162" t="s">
        <v>47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</row>
    <row r="15" spans="1:16" s="29" customFormat="1" ht="15.75">
      <c r="A15" s="182" t="s">
        <v>264</v>
      </c>
      <c r="B15" s="182"/>
      <c r="C15" s="78" t="str">
        <f>Заполнить!B2</f>
        <v>с. Луганка, вул. Гагаріна 17 а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s="29" customFormat="1" ht="15.75">
      <c r="A16" s="42"/>
      <c r="B16" s="158" t="s">
        <v>64</v>
      </c>
      <c r="C16" s="158"/>
      <c r="D16" s="158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</row>
    <row r="17" spans="1:4" ht="15.75">
      <c r="A17" s="183" t="str">
        <f>CONCATENATE("станом на ",Заполнить!$B$7)</f>
        <v>станом на </v>
      </c>
      <c r="B17" s="183"/>
      <c r="C17" s="183"/>
      <c r="D17" s="183"/>
    </row>
    <row r="19" spans="1:16" ht="13.5" customHeight="1">
      <c r="A19" s="176" t="s">
        <v>3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</row>
    <row r="20" spans="1:16" ht="12.75">
      <c r="A20" s="177" t="s">
        <v>4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</row>
    <row r="21" spans="1:16" ht="18" customHeight="1">
      <c r="A21" s="177"/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</row>
    <row r="22" spans="1:16" ht="12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ht="12.75">
      <c r="A23" s="178" t="s">
        <v>5</v>
      </c>
      <c r="B23" s="178"/>
      <c r="C23" s="179" t="str">
        <f>Заполнить!B13</f>
        <v>староста Петрівської селищної ради</v>
      </c>
      <c r="D23" s="179"/>
      <c r="E23" s="179"/>
      <c r="F23" s="25"/>
      <c r="G23" s="36"/>
      <c r="H23" s="25"/>
      <c r="I23" s="179" t="str">
        <f>Заполнить!H13</f>
        <v>Штурмак Роман  Володимирович</v>
      </c>
      <c r="J23" s="179"/>
      <c r="K23" s="179"/>
      <c r="L23" s="25"/>
      <c r="M23" s="25"/>
      <c r="N23" s="25"/>
      <c r="O23" s="25"/>
      <c r="P23" s="25"/>
    </row>
    <row r="24" spans="1:19" s="27" customFormat="1" ht="11.25">
      <c r="A24" s="26"/>
      <c r="B24" s="26"/>
      <c r="D24" s="26" t="s">
        <v>6</v>
      </c>
      <c r="F24" s="26"/>
      <c r="G24" s="26" t="s">
        <v>7</v>
      </c>
      <c r="H24" s="26"/>
      <c r="I24" s="26"/>
      <c r="J24" s="27" t="s">
        <v>45</v>
      </c>
      <c r="K24" s="26"/>
      <c r="L24" s="26"/>
      <c r="M24" s="26"/>
      <c r="N24" s="26"/>
      <c r="O24" s="26"/>
      <c r="P24" s="26"/>
      <c r="S24" s="47"/>
    </row>
    <row r="25" spans="2:16" ht="8.25" customHeight="1">
      <c r="B25" s="25"/>
      <c r="D25" s="25"/>
      <c r="E25" s="25" t="s">
        <v>8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2:16" ht="15.75">
      <c r="B26" s="40" t="s">
        <v>46</v>
      </c>
      <c r="C26" s="28" t="str">
        <f>CONCATENATE("розпочата ",Заполнить!$B$8)</f>
        <v>розпочата 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6" ht="15.75">
      <c r="A27" s="25"/>
      <c r="B27" s="25"/>
      <c r="C27" s="4" t="str">
        <f>CONCATENATE("закінчена ",Заполнить!$B$9)</f>
        <v>закінчена 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" ht="8.2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ht="3" customHeight="1">
      <c r="A29" s="1" t="s">
        <v>38</v>
      </c>
    </row>
    <row r="30" spans="1:16" ht="12.75" customHeight="1">
      <c r="A30" s="180" t="s">
        <v>39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</row>
    <row r="31" spans="1:16" ht="12.75">
      <c r="A31" s="180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</row>
    <row r="32" ht="12.75">
      <c r="A32" s="14" t="s">
        <v>40</v>
      </c>
    </row>
    <row r="33" ht="9" customHeight="1"/>
    <row r="34" ht="12.75" hidden="1"/>
    <row r="35" spans="1:9" ht="15" customHeight="1">
      <c r="A35" s="175" t="s">
        <v>41</v>
      </c>
      <c r="B35" s="175"/>
      <c r="C35" s="175"/>
      <c r="D35" s="6"/>
      <c r="E35" s="6"/>
      <c r="F35" s="6"/>
      <c r="G35" s="6"/>
      <c r="H35" s="6"/>
      <c r="I35" s="6"/>
    </row>
    <row r="36" spans="1:17" ht="12.75">
      <c r="A36" s="174" t="s">
        <v>20</v>
      </c>
      <c r="B36" s="174" t="s">
        <v>21</v>
      </c>
      <c r="C36" s="174" t="s">
        <v>22</v>
      </c>
      <c r="D36" s="174" t="s">
        <v>9</v>
      </c>
      <c r="E36" s="174"/>
      <c r="F36" s="174"/>
      <c r="G36" s="174" t="s">
        <v>10</v>
      </c>
      <c r="H36" s="174" t="s">
        <v>11</v>
      </c>
      <c r="I36" s="174"/>
      <c r="J36" s="174" t="s">
        <v>31</v>
      </c>
      <c r="K36" s="174" t="s">
        <v>33</v>
      </c>
      <c r="L36" s="174"/>
      <c r="M36" s="174"/>
      <c r="N36" s="174"/>
      <c r="O36" s="174"/>
      <c r="P36" s="174" t="s">
        <v>12</v>
      </c>
      <c r="Q36" s="173"/>
    </row>
    <row r="37" spans="1:17" ht="12.75">
      <c r="A37" s="174"/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3"/>
    </row>
    <row r="38" spans="1:17" ht="12.75">
      <c r="A38" s="174"/>
      <c r="B38" s="174"/>
      <c r="C38" s="174"/>
      <c r="D38" s="172" t="s">
        <v>23</v>
      </c>
      <c r="E38" s="172" t="s">
        <v>13</v>
      </c>
      <c r="F38" s="172" t="s">
        <v>14</v>
      </c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8"/>
    </row>
    <row r="39" spans="1:17" ht="61.5" customHeight="1">
      <c r="A39" s="174"/>
      <c r="B39" s="174"/>
      <c r="C39" s="174"/>
      <c r="D39" s="172"/>
      <c r="E39" s="172"/>
      <c r="F39" s="172"/>
      <c r="G39" s="174"/>
      <c r="H39" s="172" t="s">
        <v>15</v>
      </c>
      <c r="I39" s="172" t="s">
        <v>16</v>
      </c>
      <c r="J39" s="174"/>
      <c r="K39" s="172" t="s">
        <v>15</v>
      </c>
      <c r="L39" s="172" t="s">
        <v>17</v>
      </c>
      <c r="M39" s="172" t="s">
        <v>24</v>
      </c>
      <c r="N39" s="172" t="s">
        <v>18</v>
      </c>
      <c r="O39" s="172" t="s">
        <v>19</v>
      </c>
      <c r="P39" s="174"/>
      <c r="Q39" s="173"/>
    </row>
    <row r="40" spans="1:17" ht="12.75">
      <c r="A40" s="174"/>
      <c r="B40" s="174"/>
      <c r="C40" s="174"/>
      <c r="D40" s="172"/>
      <c r="E40" s="172"/>
      <c r="F40" s="172"/>
      <c r="G40" s="174"/>
      <c r="H40" s="172"/>
      <c r="I40" s="172"/>
      <c r="J40" s="174"/>
      <c r="K40" s="172"/>
      <c r="L40" s="172"/>
      <c r="M40" s="172"/>
      <c r="N40" s="172"/>
      <c r="O40" s="172"/>
      <c r="P40" s="174"/>
      <c r="Q40" s="173"/>
    </row>
    <row r="41" spans="1:17" ht="12.75">
      <c r="A41" s="10">
        <v>1</v>
      </c>
      <c r="B41" s="10">
        <v>2</v>
      </c>
      <c r="C41" s="10">
        <v>3</v>
      </c>
      <c r="D41" s="10">
        <v>4</v>
      </c>
      <c r="E41" s="10">
        <v>5</v>
      </c>
      <c r="F41" s="10">
        <v>6</v>
      </c>
      <c r="G41" s="10">
        <v>7</v>
      </c>
      <c r="H41" s="10">
        <v>8</v>
      </c>
      <c r="I41" s="10">
        <v>9</v>
      </c>
      <c r="J41" s="10">
        <v>10</v>
      </c>
      <c r="K41" s="10">
        <v>11</v>
      </c>
      <c r="L41" s="10">
        <v>12</v>
      </c>
      <c r="M41" s="10">
        <v>13</v>
      </c>
      <c r="N41" s="10">
        <v>14</v>
      </c>
      <c r="O41" s="10">
        <v>15</v>
      </c>
      <c r="P41" s="10">
        <v>16</v>
      </c>
      <c r="Q41" s="8"/>
    </row>
    <row r="42" spans="1:17" ht="12.75">
      <c r="A42" s="9">
        <v>1</v>
      </c>
      <c r="B42" s="11" t="s">
        <v>487</v>
      </c>
      <c r="C42" s="115">
        <v>1985</v>
      </c>
      <c r="D42" s="115">
        <v>101310004</v>
      </c>
      <c r="E42" s="97"/>
      <c r="F42" s="97"/>
      <c r="G42" s="97" t="s">
        <v>262</v>
      </c>
      <c r="H42" s="55">
        <v>1</v>
      </c>
      <c r="I42" s="19">
        <v>137392</v>
      </c>
      <c r="J42" s="97"/>
      <c r="K42" s="55">
        <v>1</v>
      </c>
      <c r="L42" s="19">
        <v>137392</v>
      </c>
      <c r="M42" s="19">
        <v>104201</v>
      </c>
      <c r="N42" s="19">
        <f>L42-M42</f>
        <v>33191</v>
      </c>
      <c r="O42" s="17">
        <v>240</v>
      </c>
      <c r="P42" s="11"/>
      <c r="Q42" s="8"/>
    </row>
    <row r="43" spans="1:17" ht="12.75">
      <c r="A43" s="9">
        <v>2</v>
      </c>
      <c r="B43" s="11" t="s">
        <v>488</v>
      </c>
      <c r="C43" s="97">
        <v>1981</v>
      </c>
      <c r="D43" s="97">
        <v>101310003</v>
      </c>
      <c r="E43" s="97"/>
      <c r="F43" s="97"/>
      <c r="G43" s="97" t="s">
        <v>262</v>
      </c>
      <c r="H43" s="55">
        <v>1</v>
      </c>
      <c r="I43" s="19">
        <v>880</v>
      </c>
      <c r="J43" s="97"/>
      <c r="K43" s="55">
        <v>1</v>
      </c>
      <c r="L43" s="19">
        <v>880</v>
      </c>
      <c r="M43" s="19">
        <v>880</v>
      </c>
      <c r="N43" s="19">
        <f>L43-M43</f>
        <v>0</v>
      </c>
      <c r="O43" s="17"/>
      <c r="P43" s="11"/>
      <c r="Q43" s="8"/>
    </row>
    <row r="44" spans="1:17" ht="12.75">
      <c r="A44" s="9">
        <v>3</v>
      </c>
      <c r="B44" s="11" t="s">
        <v>489</v>
      </c>
      <c r="C44" s="97"/>
      <c r="D44" s="97">
        <v>101310002</v>
      </c>
      <c r="E44" s="97"/>
      <c r="F44" s="97"/>
      <c r="G44" s="97" t="s">
        <v>262</v>
      </c>
      <c r="H44" s="85">
        <v>1</v>
      </c>
      <c r="I44" s="19">
        <v>8984</v>
      </c>
      <c r="J44" s="97"/>
      <c r="K44" s="85">
        <v>1</v>
      </c>
      <c r="L44" s="19">
        <v>8984</v>
      </c>
      <c r="M44" s="19">
        <v>3180</v>
      </c>
      <c r="N44" s="19">
        <f>L44-M44</f>
        <v>5804</v>
      </c>
      <c r="O44" s="17"/>
      <c r="P44" s="11"/>
      <c r="Q44" s="8"/>
    </row>
    <row r="45" spans="1:17" ht="12.75">
      <c r="A45" s="9">
        <v>4</v>
      </c>
      <c r="B45" s="74"/>
      <c r="C45" s="132"/>
      <c r="D45" s="75"/>
      <c r="E45" s="11"/>
      <c r="F45" s="11"/>
      <c r="G45" s="9"/>
      <c r="H45" s="76"/>
      <c r="I45" s="77"/>
      <c r="J45" s="11"/>
      <c r="K45" s="76"/>
      <c r="L45" s="77"/>
      <c r="M45" s="81"/>
      <c r="N45" s="19">
        <f aca="true" t="shared" si="0" ref="N45:N50">L45-M45</f>
        <v>0</v>
      </c>
      <c r="O45" s="17"/>
      <c r="P45" s="11"/>
      <c r="Q45" s="8"/>
    </row>
    <row r="46" spans="1:17" ht="12.75">
      <c r="A46" s="9">
        <v>5</v>
      </c>
      <c r="B46" s="74"/>
      <c r="C46" s="132"/>
      <c r="D46" s="75"/>
      <c r="E46" s="11"/>
      <c r="F46" s="11"/>
      <c r="G46" s="9"/>
      <c r="H46" s="76"/>
      <c r="I46" s="77"/>
      <c r="J46" s="11"/>
      <c r="K46" s="76"/>
      <c r="L46" s="77"/>
      <c r="M46" s="81"/>
      <c r="N46" s="19">
        <f t="shared" si="0"/>
        <v>0</v>
      </c>
      <c r="O46" s="17"/>
      <c r="P46" s="11"/>
      <c r="Q46" s="8"/>
    </row>
    <row r="47" spans="1:17" ht="12.75">
      <c r="A47" s="9">
        <v>6</v>
      </c>
      <c r="B47" s="74"/>
      <c r="C47" s="132"/>
      <c r="D47" s="75"/>
      <c r="E47" s="11"/>
      <c r="F47" s="11"/>
      <c r="G47" s="9"/>
      <c r="H47" s="76"/>
      <c r="I47" s="77"/>
      <c r="J47" s="11"/>
      <c r="K47" s="76"/>
      <c r="L47" s="77"/>
      <c r="M47" s="81"/>
      <c r="N47" s="19">
        <f t="shared" si="0"/>
        <v>0</v>
      </c>
      <c r="O47" s="17"/>
      <c r="P47" s="11"/>
      <c r="Q47" s="8"/>
    </row>
    <row r="48" spans="1:17" ht="12.75">
      <c r="A48" s="9">
        <v>7</v>
      </c>
      <c r="B48" s="74"/>
      <c r="C48" s="132"/>
      <c r="D48" s="75"/>
      <c r="E48" s="11"/>
      <c r="F48" s="11"/>
      <c r="G48" s="9"/>
      <c r="H48" s="76"/>
      <c r="I48" s="77"/>
      <c r="J48" s="11"/>
      <c r="K48" s="76"/>
      <c r="L48" s="77"/>
      <c r="M48" s="81"/>
      <c r="N48" s="19">
        <f t="shared" si="0"/>
        <v>0</v>
      </c>
      <c r="O48" s="17"/>
      <c r="P48" s="11"/>
      <c r="Q48" s="8"/>
    </row>
    <row r="49" spans="1:17" ht="12.75">
      <c r="A49" s="9">
        <v>8</v>
      </c>
      <c r="B49" s="74"/>
      <c r="C49" s="132"/>
      <c r="D49" s="75"/>
      <c r="E49" s="11"/>
      <c r="F49" s="11"/>
      <c r="G49" s="9"/>
      <c r="H49" s="76"/>
      <c r="I49" s="77"/>
      <c r="J49" s="11"/>
      <c r="K49" s="76"/>
      <c r="L49" s="77"/>
      <c r="M49" s="81"/>
      <c r="N49" s="19">
        <f t="shared" si="0"/>
        <v>0</v>
      </c>
      <c r="O49" s="17"/>
      <c r="P49" s="11"/>
      <c r="Q49" s="8"/>
    </row>
    <row r="50" spans="1:17" ht="12.75">
      <c r="A50" s="9">
        <v>9</v>
      </c>
      <c r="B50" s="74"/>
      <c r="C50" s="132"/>
      <c r="D50" s="75"/>
      <c r="E50" s="11"/>
      <c r="F50" s="11"/>
      <c r="G50" s="9"/>
      <c r="H50" s="76"/>
      <c r="I50" s="77"/>
      <c r="J50" s="11"/>
      <c r="K50" s="76"/>
      <c r="L50" s="77"/>
      <c r="M50" s="81"/>
      <c r="N50" s="19">
        <f t="shared" si="0"/>
        <v>0</v>
      </c>
      <c r="O50" s="17"/>
      <c r="P50" s="11"/>
      <c r="Q50" s="8"/>
    </row>
    <row r="51" spans="1:17" ht="12.75">
      <c r="A51" s="168" t="s">
        <v>232</v>
      </c>
      <c r="B51" s="168"/>
      <c r="C51" s="168"/>
      <c r="D51" s="168"/>
      <c r="E51" s="168"/>
      <c r="F51" s="168"/>
      <c r="G51" s="169"/>
      <c r="H51" s="18">
        <f>SUM(H42:H50)</f>
        <v>3</v>
      </c>
      <c r="I51" s="20">
        <f>SUM(I42:I50)</f>
        <v>147256</v>
      </c>
      <c r="J51" s="56"/>
      <c r="K51" s="18">
        <f>SUM(K42:K50)</f>
        <v>3</v>
      </c>
      <c r="L51" s="20">
        <f>SUM(L42:L50)</f>
        <v>147256</v>
      </c>
      <c r="M51" s="20">
        <f>SUM(M42:M50)</f>
        <v>108261</v>
      </c>
      <c r="N51" s="20">
        <f>SUM(N42:N50)</f>
        <v>38995</v>
      </c>
      <c r="O51" s="57"/>
      <c r="P51" s="52"/>
      <c r="Q51" s="8"/>
    </row>
    <row r="52" spans="1:17" ht="12.75">
      <c r="A52" s="1" t="e">
        <f>CONCATENATE("Число порядкових номерів на сторінці: ",ЧислоПрописом(COUNTA(A42:A50)),"(з",A42,"по",A50,")")</f>
        <v>#NAME?</v>
      </c>
      <c r="B52" s="52"/>
      <c r="C52" s="52"/>
      <c r="D52" s="52"/>
      <c r="E52" s="52"/>
      <c r="F52" s="52"/>
      <c r="G52" s="54" t="e">
        <f>CONCATENATE("Загальна кількість у натуральних вимірах фактично на сторінці: ",ЧислоПрописом(H51))</f>
        <v>#NAME?</v>
      </c>
      <c r="H52" s="57"/>
      <c r="I52" s="58"/>
      <c r="J52" s="56"/>
      <c r="K52" s="57"/>
      <c r="L52" s="58"/>
      <c r="M52" s="58"/>
      <c r="N52" s="58"/>
      <c r="O52" s="57"/>
      <c r="P52" s="52"/>
      <c r="Q52" s="8"/>
    </row>
    <row r="53" spans="2:17" ht="12.75">
      <c r="B53" s="53"/>
      <c r="C53" s="53"/>
      <c r="E53" s="52"/>
      <c r="G53" s="54" t="e">
        <f>CONCATENATE("Загальна кількість у натуральних вимірах за даними бухобліку на сторінці: ",ЧислоПрописом(K51))</f>
        <v>#NAME?</v>
      </c>
      <c r="H53" s="57"/>
      <c r="I53" s="58"/>
      <c r="J53" s="56"/>
      <c r="K53" s="57"/>
      <c r="L53" s="58"/>
      <c r="M53" s="58"/>
      <c r="N53" s="58"/>
      <c r="O53" s="57"/>
      <c r="P53" s="52"/>
      <c r="Q53" s="8"/>
    </row>
    <row r="54" spans="1:17" ht="12.75">
      <c r="A54" s="170"/>
      <c r="B54" s="170"/>
      <c r="C54" s="170"/>
      <c r="D54" s="170"/>
      <c r="E54" s="170"/>
      <c r="F54" s="170"/>
      <c r="G54" s="170"/>
      <c r="H54" s="71"/>
      <c r="I54" s="71"/>
      <c r="J54" s="71"/>
      <c r="K54" s="71"/>
      <c r="L54" s="71"/>
      <c r="M54" s="71"/>
      <c r="N54" s="71"/>
      <c r="O54" s="57"/>
      <c r="P54" s="52"/>
      <c r="Q54" s="8"/>
    </row>
    <row r="55" spans="1:17" ht="15.75">
      <c r="A55" s="171"/>
      <c r="B55" s="171"/>
      <c r="C55" s="171"/>
      <c r="D55" s="171"/>
      <c r="E55" s="171"/>
      <c r="F55" s="171"/>
      <c r="G55" s="171"/>
      <c r="H55" s="72"/>
      <c r="I55" s="73"/>
      <c r="J55" s="51"/>
      <c r="K55" s="72"/>
      <c r="L55" s="73"/>
      <c r="M55" s="73"/>
      <c r="N55" s="73"/>
      <c r="O55" s="57"/>
      <c r="P55" s="52"/>
      <c r="Q55" s="8"/>
    </row>
    <row r="56" spans="1:17" ht="12.75">
      <c r="A56" s="13"/>
      <c r="B56" s="52"/>
      <c r="C56" s="52"/>
      <c r="D56" s="52"/>
      <c r="E56" s="52"/>
      <c r="F56" s="52"/>
      <c r="G56" s="54"/>
      <c r="H56" s="57"/>
      <c r="I56" s="58"/>
      <c r="J56" s="56"/>
      <c r="K56" s="57"/>
      <c r="L56" s="58"/>
      <c r="M56" s="58"/>
      <c r="N56" s="58"/>
      <c r="O56" s="57"/>
      <c r="P56" s="52"/>
      <c r="Q56" s="8"/>
    </row>
    <row r="57" spans="1:17" ht="12.75">
      <c r="A57" s="13"/>
      <c r="B57" s="53"/>
      <c r="C57" s="53"/>
      <c r="D57" s="13"/>
      <c r="E57" s="52"/>
      <c r="F57" s="13"/>
      <c r="G57" s="54"/>
      <c r="H57" s="57"/>
      <c r="I57" s="58"/>
      <c r="J57" s="56"/>
      <c r="K57" s="57"/>
      <c r="L57" s="58"/>
      <c r="M57" s="58"/>
      <c r="N57" s="58"/>
      <c r="O57" s="57"/>
      <c r="P57" s="52"/>
      <c r="Q57" s="8"/>
    </row>
    <row r="58" spans="1:9" ht="15.75">
      <c r="A58" s="7"/>
      <c r="B58" s="13"/>
      <c r="C58" s="13"/>
      <c r="D58" s="13"/>
      <c r="E58" s="13"/>
      <c r="F58" s="13"/>
      <c r="G58" s="13"/>
      <c r="H58" s="13"/>
      <c r="I58" s="13"/>
    </row>
    <row r="59" spans="1:3" ht="15.75">
      <c r="A59" s="5" t="s">
        <v>32</v>
      </c>
      <c r="C59" s="4" t="e">
        <f>CONCATENATE("а) кількість порядкових номерів - ",ЧислоПрописом(COUNT(#REF!,#REF!,#REF!,#REF!,#REF!,#REF!,#REF!,#REF!,#REF!,#REF!,A42:A50)))</f>
        <v>#NAME?</v>
      </c>
    </row>
    <row r="60" spans="3:6" ht="12" customHeight="1">
      <c r="C60" s="4"/>
      <c r="F60" s="14" t="s">
        <v>25</v>
      </c>
    </row>
    <row r="61" spans="1:9" ht="15.75">
      <c r="A61" s="2" t="s">
        <v>26</v>
      </c>
      <c r="C61" s="5" t="e">
        <f>CONCATENATE("б) загальна кількість одиниць,  фактично - ",ЧислоПрописом(H51))</f>
        <v>#NAME?</v>
      </c>
      <c r="I61" s="15"/>
    </row>
    <row r="62" spans="3:7" ht="11.25" customHeight="1">
      <c r="C62" s="4"/>
      <c r="D62" s="12" t="s">
        <v>27</v>
      </c>
      <c r="G62" s="14" t="s">
        <v>25</v>
      </c>
    </row>
    <row r="63" spans="1:9" ht="15.75">
      <c r="A63" s="2" t="s">
        <v>28</v>
      </c>
      <c r="C63" s="5" t="e">
        <f>CONCATENATE("в) вартість фактична - ",СумаПрописом(I51))</f>
        <v>#NAME?</v>
      </c>
      <c r="I63" s="15"/>
    </row>
    <row r="64" spans="3:5" ht="11.25" customHeight="1">
      <c r="C64" s="4"/>
      <c r="E64" s="14" t="s">
        <v>25</v>
      </c>
    </row>
    <row r="65" spans="3:9" ht="15.75">
      <c r="C65" s="5" t="e">
        <f>CONCATENATE("г) загальна кількість одиниць,  за даними бухгалтерського обліку - ",ЧислоПрописом(K51))</f>
        <v>#NAME?</v>
      </c>
      <c r="I65" s="15"/>
    </row>
    <row r="66" spans="1:9" ht="12" customHeight="1">
      <c r="A66" s="2" t="s">
        <v>26</v>
      </c>
      <c r="C66" s="4"/>
      <c r="I66" s="14" t="s">
        <v>25</v>
      </c>
    </row>
    <row r="67" spans="1:9" ht="15.75">
      <c r="A67" s="2" t="s">
        <v>29</v>
      </c>
      <c r="C67" s="5" t="e">
        <f>CONCATENATE("ґ) вартість за даними бухгалтерського обліку - ",СумаПрописом(L51))</f>
        <v>#NAME?</v>
      </c>
      <c r="I67" s="15"/>
    </row>
    <row r="68" spans="1:13" ht="12.75">
      <c r="A68" s="60" t="s">
        <v>30</v>
      </c>
      <c r="B68" s="61"/>
      <c r="C68" s="61"/>
      <c r="D68" s="61"/>
      <c r="E68" s="61"/>
      <c r="F68" s="61"/>
      <c r="G68" s="61"/>
      <c r="H68" s="61"/>
      <c r="I68" s="62" t="s">
        <v>25</v>
      </c>
      <c r="J68" s="61"/>
      <c r="K68" s="61"/>
      <c r="L68" s="61"/>
      <c r="M68" s="61"/>
    </row>
    <row r="69" spans="1:13" ht="15.75">
      <c r="A69" s="63" t="s">
        <v>50</v>
      </c>
      <c r="B69" s="64"/>
      <c r="C69" s="166" t="str">
        <f>Заполнить!B12</f>
        <v>Заступник селищного голови</v>
      </c>
      <c r="D69" s="166"/>
      <c r="E69" s="166"/>
      <c r="F69" s="166"/>
      <c r="G69" s="166"/>
      <c r="H69" s="65"/>
      <c r="I69" s="66"/>
      <c r="J69" s="65"/>
      <c r="K69" s="167" t="str">
        <f>Заполнить!H12</f>
        <v>Сидоренко Андрій Андрійович</v>
      </c>
      <c r="L69" s="167"/>
      <c r="M69" s="167"/>
    </row>
    <row r="70" spans="1:13" ht="12.75">
      <c r="A70" s="64"/>
      <c r="B70" s="64"/>
      <c r="C70" s="164" t="s">
        <v>6</v>
      </c>
      <c r="D70" s="164"/>
      <c r="E70" s="164"/>
      <c r="F70" s="164"/>
      <c r="G70" s="164"/>
      <c r="H70" s="68"/>
      <c r="I70" s="67" t="s">
        <v>7</v>
      </c>
      <c r="J70" s="68"/>
      <c r="K70" s="164" t="s">
        <v>45</v>
      </c>
      <c r="L70" s="164"/>
      <c r="M70" s="164"/>
    </row>
    <row r="71" spans="1:13" ht="15.75">
      <c r="A71" s="63" t="s">
        <v>51</v>
      </c>
      <c r="B71" s="64"/>
      <c r="C71" s="166" t="str">
        <f>Заполнить!B13</f>
        <v>староста Петрівської селищної ради</v>
      </c>
      <c r="D71" s="166"/>
      <c r="E71" s="166"/>
      <c r="F71" s="166"/>
      <c r="G71" s="166"/>
      <c r="H71" s="65"/>
      <c r="I71" s="66"/>
      <c r="J71" s="65"/>
      <c r="K71" s="167" t="str">
        <f>Заполнить!H13</f>
        <v>Штурмак Роман  Володимирович</v>
      </c>
      <c r="L71" s="167"/>
      <c r="M71" s="167"/>
    </row>
    <row r="72" spans="1:13" ht="12.75">
      <c r="A72" s="64"/>
      <c r="B72" s="64"/>
      <c r="C72" s="164" t="s">
        <v>6</v>
      </c>
      <c r="D72" s="164"/>
      <c r="E72" s="164"/>
      <c r="F72" s="164"/>
      <c r="G72" s="164"/>
      <c r="H72" s="68"/>
      <c r="I72" s="67" t="s">
        <v>7</v>
      </c>
      <c r="J72" s="68"/>
      <c r="K72" s="164" t="s">
        <v>45</v>
      </c>
      <c r="L72" s="164"/>
      <c r="M72" s="164"/>
    </row>
    <row r="73" spans="1:16" ht="15.75">
      <c r="A73" s="64"/>
      <c r="B73" s="64"/>
      <c r="C73" s="166" t="str">
        <f>Заполнить!B14</f>
        <v>керівник відділу, головний бухг. Луганської сільської ради</v>
      </c>
      <c r="D73" s="166"/>
      <c r="E73" s="166"/>
      <c r="F73" s="166"/>
      <c r="G73" s="166"/>
      <c r="H73" s="65"/>
      <c r="I73" s="66"/>
      <c r="J73" s="65"/>
      <c r="K73" s="167" t="str">
        <f>Заполнить!H14</f>
        <v>Мотренко Любов Михайлівна</v>
      </c>
      <c r="L73" s="167"/>
      <c r="M73" s="167"/>
      <c r="N73" s="5"/>
      <c r="O73" s="5"/>
      <c r="P73" s="5"/>
    </row>
    <row r="74" spans="1:16" ht="12.75" customHeight="1">
      <c r="A74" s="64"/>
      <c r="B74" s="64"/>
      <c r="C74" s="164" t="s">
        <v>6</v>
      </c>
      <c r="D74" s="164"/>
      <c r="E74" s="164"/>
      <c r="F74" s="164"/>
      <c r="G74" s="164"/>
      <c r="H74" s="68"/>
      <c r="I74" s="67" t="s">
        <v>7</v>
      </c>
      <c r="J74" s="68"/>
      <c r="K74" s="164" t="s">
        <v>45</v>
      </c>
      <c r="L74" s="164"/>
      <c r="M74" s="164"/>
      <c r="N74" s="5"/>
      <c r="O74" s="5"/>
      <c r="P74" s="5"/>
    </row>
    <row r="75" spans="1:16" ht="15.75">
      <c r="A75" s="64"/>
      <c r="B75" s="64"/>
      <c r="C75" s="166">
        <f>Заполнить!B15</f>
        <v>0</v>
      </c>
      <c r="D75" s="166"/>
      <c r="E75" s="166"/>
      <c r="F75" s="166"/>
      <c r="G75" s="166"/>
      <c r="H75" s="65"/>
      <c r="I75" s="66"/>
      <c r="J75" s="65"/>
      <c r="K75" s="167">
        <f>Заполнить!H15</f>
        <v>0</v>
      </c>
      <c r="L75" s="167"/>
      <c r="M75" s="167"/>
      <c r="N75" s="5"/>
      <c r="O75" s="5"/>
      <c r="P75" s="5"/>
    </row>
    <row r="76" spans="1:16" ht="12.75" customHeight="1">
      <c r="A76" s="64"/>
      <c r="B76" s="64"/>
      <c r="C76" s="164" t="s">
        <v>6</v>
      </c>
      <c r="D76" s="164"/>
      <c r="E76" s="164"/>
      <c r="F76" s="164"/>
      <c r="G76" s="164"/>
      <c r="H76" s="68"/>
      <c r="I76" s="67" t="s">
        <v>7</v>
      </c>
      <c r="J76" s="68"/>
      <c r="K76" s="164" t="s">
        <v>45</v>
      </c>
      <c r="L76" s="164"/>
      <c r="M76" s="164"/>
      <c r="N76" s="5"/>
      <c r="O76" s="5"/>
      <c r="P76" s="5"/>
    </row>
    <row r="77" spans="1:16" ht="12.75" customHeight="1">
      <c r="A77" s="64"/>
      <c r="B77" s="64"/>
      <c r="C77" s="166">
        <f>Заполнить!B16</f>
        <v>0</v>
      </c>
      <c r="D77" s="166"/>
      <c r="E77" s="166"/>
      <c r="F77" s="166"/>
      <c r="G77" s="166"/>
      <c r="H77" s="65"/>
      <c r="I77" s="66"/>
      <c r="J77" s="65"/>
      <c r="K77" s="167">
        <f>Заполнить!H16</f>
        <v>0</v>
      </c>
      <c r="L77" s="167"/>
      <c r="M77" s="167"/>
      <c r="N77" s="5"/>
      <c r="O77" s="5"/>
      <c r="P77" s="5"/>
    </row>
    <row r="78" spans="1:16" ht="12.75" customHeight="1">
      <c r="A78" s="64"/>
      <c r="B78" s="64"/>
      <c r="C78" s="164" t="s">
        <v>6</v>
      </c>
      <c r="D78" s="164"/>
      <c r="E78" s="164"/>
      <c r="F78" s="164"/>
      <c r="G78" s="164"/>
      <c r="H78" s="68"/>
      <c r="I78" s="67" t="s">
        <v>7</v>
      </c>
      <c r="J78" s="68"/>
      <c r="K78" s="164" t="s">
        <v>45</v>
      </c>
      <c r="L78" s="164"/>
      <c r="M78" s="164"/>
      <c r="N78" s="5"/>
      <c r="O78" s="5"/>
      <c r="P78" s="5"/>
    </row>
    <row r="79" spans="1:16" ht="12.75" customHeight="1" hidden="1">
      <c r="A79" s="64"/>
      <c r="B79" s="64"/>
      <c r="C79" s="166">
        <f>Заполнить!B17</f>
        <v>0</v>
      </c>
      <c r="D79" s="166"/>
      <c r="E79" s="166"/>
      <c r="F79" s="166"/>
      <c r="G79" s="166"/>
      <c r="H79" s="65"/>
      <c r="I79" s="66"/>
      <c r="J79" s="65"/>
      <c r="K79" s="167">
        <f>Заполнить!H17</f>
        <v>0</v>
      </c>
      <c r="L79" s="167"/>
      <c r="M79" s="167"/>
      <c r="N79" s="5"/>
      <c r="O79" s="5"/>
      <c r="P79" s="5"/>
    </row>
    <row r="80" spans="1:16" ht="12.75" customHeight="1" hidden="1">
      <c r="A80" s="64"/>
      <c r="B80" s="64"/>
      <c r="C80" s="164" t="s">
        <v>6</v>
      </c>
      <c r="D80" s="164"/>
      <c r="E80" s="164"/>
      <c r="F80" s="164"/>
      <c r="G80" s="164"/>
      <c r="H80" s="68"/>
      <c r="I80" s="67" t="s">
        <v>7</v>
      </c>
      <c r="J80" s="68"/>
      <c r="K80" s="164" t="s">
        <v>45</v>
      </c>
      <c r="L80" s="164"/>
      <c r="M80" s="164"/>
      <c r="N80" s="5"/>
      <c r="O80" s="5"/>
      <c r="P80" s="5"/>
    </row>
    <row r="81" spans="1:16" ht="12.75" customHeight="1" hidden="1">
      <c r="A81" s="64"/>
      <c r="B81" s="64"/>
      <c r="C81" s="166">
        <f>Заполнить!B18</f>
        <v>0</v>
      </c>
      <c r="D81" s="166"/>
      <c r="E81" s="166"/>
      <c r="F81" s="166"/>
      <c r="G81" s="166"/>
      <c r="H81" s="65"/>
      <c r="I81" s="66"/>
      <c r="J81" s="65"/>
      <c r="K81" s="167">
        <f>Заполнить!H18</f>
        <v>0</v>
      </c>
      <c r="L81" s="167"/>
      <c r="M81" s="167"/>
      <c r="N81" s="5"/>
      <c r="O81" s="5"/>
      <c r="P81" s="5"/>
    </row>
    <row r="82" spans="1:16" ht="12.75" customHeight="1" hidden="1">
      <c r="A82" s="64"/>
      <c r="B82" s="64"/>
      <c r="C82" s="164" t="s">
        <v>6</v>
      </c>
      <c r="D82" s="164"/>
      <c r="E82" s="164"/>
      <c r="F82" s="164"/>
      <c r="G82" s="164"/>
      <c r="H82" s="68"/>
      <c r="I82" s="67" t="s">
        <v>7</v>
      </c>
      <c r="J82" s="68"/>
      <c r="K82" s="164" t="s">
        <v>45</v>
      </c>
      <c r="L82" s="164"/>
      <c r="M82" s="164"/>
      <c r="N82" s="5"/>
      <c r="O82" s="5"/>
      <c r="P82" s="5"/>
    </row>
    <row r="83" spans="1:16" ht="12.75" customHeight="1" hidden="1">
      <c r="A83" s="64"/>
      <c r="B83" s="64"/>
      <c r="C83" s="166">
        <f>Заполнить!B19</f>
        <v>0</v>
      </c>
      <c r="D83" s="166"/>
      <c r="E83" s="166"/>
      <c r="F83" s="166"/>
      <c r="G83" s="166"/>
      <c r="H83" s="65"/>
      <c r="I83" s="66"/>
      <c r="J83" s="65"/>
      <c r="K83" s="167">
        <f>Заполнить!H19</f>
        <v>0</v>
      </c>
      <c r="L83" s="167"/>
      <c r="M83" s="167"/>
      <c r="N83" s="5"/>
      <c r="O83" s="5"/>
      <c r="P83" s="5"/>
    </row>
    <row r="84" spans="1:16" ht="12.75" customHeight="1" hidden="1">
      <c r="A84" s="64"/>
      <c r="B84" s="64"/>
      <c r="C84" s="164" t="s">
        <v>6</v>
      </c>
      <c r="D84" s="164"/>
      <c r="E84" s="164"/>
      <c r="F84" s="164"/>
      <c r="G84" s="164"/>
      <c r="H84" s="68"/>
      <c r="I84" s="67" t="s">
        <v>7</v>
      </c>
      <c r="J84" s="68"/>
      <c r="K84" s="164" t="s">
        <v>45</v>
      </c>
      <c r="L84" s="164"/>
      <c r="M84" s="164"/>
      <c r="N84" s="5"/>
      <c r="O84" s="5"/>
      <c r="P84" s="5"/>
    </row>
    <row r="85" spans="1:16" ht="12.75" customHeight="1" hidden="1">
      <c r="A85" s="64"/>
      <c r="B85" s="64"/>
      <c r="C85" s="166">
        <f>Заполнить!B20</f>
        <v>0</v>
      </c>
      <c r="D85" s="166"/>
      <c r="E85" s="166"/>
      <c r="F85" s="166"/>
      <c r="G85" s="166"/>
      <c r="H85" s="65"/>
      <c r="I85" s="66"/>
      <c r="J85" s="65"/>
      <c r="K85" s="167">
        <f>Заполнить!H20</f>
        <v>0</v>
      </c>
      <c r="L85" s="167"/>
      <c r="M85" s="167"/>
      <c r="N85" s="5"/>
      <c r="O85" s="5"/>
      <c r="P85" s="5"/>
    </row>
    <row r="86" spans="1:16" ht="12.75" customHeight="1" hidden="1">
      <c r="A86" s="64"/>
      <c r="B86" s="64"/>
      <c r="C86" s="164" t="s">
        <v>6</v>
      </c>
      <c r="D86" s="164"/>
      <c r="E86" s="164"/>
      <c r="F86" s="164"/>
      <c r="G86" s="164"/>
      <c r="H86" s="68"/>
      <c r="I86" s="67" t="s">
        <v>7</v>
      </c>
      <c r="J86" s="68"/>
      <c r="K86" s="164" t="s">
        <v>45</v>
      </c>
      <c r="L86" s="164"/>
      <c r="M86" s="164"/>
      <c r="N86" s="5"/>
      <c r="O86" s="5"/>
      <c r="P86" s="5"/>
    </row>
    <row r="87" spans="1:16" ht="12.75" customHeight="1" hidden="1">
      <c r="A87" s="64"/>
      <c r="B87" s="64"/>
      <c r="C87" s="166">
        <f>Заполнить!B21</f>
        <v>0</v>
      </c>
      <c r="D87" s="166"/>
      <c r="E87" s="166"/>
      <c r="F87" s="166"/>
      <c r="G87" s="166"/>
      <c r="H87" s="65"/>
      <c r="I87" s="66"/>
      <c r="J87" s="65"/>
      <c r="K87" s="167">
        <f>Заполнить!H21</f>
        <v>0</v>
      </c>
      <c r="L87" s="167"/>
      <c r="M87" s="167"/>
      <c r="N87" s="5"/>
      <c r="O87" s="5"/>
      <c r="P87" s="5"/>
    </row>
    <row r="88" spans="1:16" ht="12.75" customHeight="1" hidden="1">
      <c r="A88" s="64"/>
      <c r="B88" s="64"/>
      <c r="C88" s="164" t="s">
        <v>6</v>
      </c>
      <c r="D88" s="164"/>
      <c r="E88" s="164"/>
      <c r="F88" s="164"/>
      <c r="G88" s="164"/>
      <c r="H88" s="68"/>
      <c r="I88" s="67" t="s">
        <v>7</v>
      </c>
      <c r="J88" s="68"/>
      <c r="K88" s="164" t="s">
        <v>45</v>
      </c>
      <c r="L88" s="164"/>
      <c r="M88" s="164"/>
      <c r="N88" s="5"/>
      <c r="O88" s="5"/>
      <c r="P88" s="5"/>
    </row>
    <row r="89" spans="1:16" ht="12.75" customHeight="1" hidden="1">
      <c r="A89" s="64"/>
      <c r="B89" s="64"/>
      <c r="C89" s="166">
        <f>Заполнить!B22</f>
        <v>0</v>
      </c>
      <c r="D89" s="166"/>
      <c r="E89" s="166"/>
      <c r="F89" s="166"/>
      <c r="G89" s="166"/>
      <c r="H89" s="65"/>
      <c r="I89" s="66"/>
      <c r="J89" s="65"/>
      <c r="K89" s="167">
        <f>Заполнить!H22</f>
        <v>0</v>
      </c>
      <c r="L89" s="167"/>
      <c r="M89" s="167"/>
      <c r="N89" s="5"/>
      <c r="O89" s="5"/>
      <c r="P89" s="5"/>
    </row>
    <row r="90" spans="1:16" ht="12.75" customHeight="1" hidden="1">
      <c r="A90" s="64"/>
      <c r="B90" s="64"/>
      <c r="C90" s="164" t="s">
        <v>6</v>
      </c>
      <c r="D90" s="164"/>
      <c r="E90" s="164"/>
      <c r="F90" s="164"/>
      <c r="G90" s="164"/>
      <c r="H90" s="68"/>
      <c r="I90" s="67" t="s">
        <v>7</v>
      </c>
      <c r="J90" s="68"/>
      <c r="K90" s="164" t="s">
        <v>45</v>
      </c>
      <c r="L90" s="164"/>
      <c r="M90" s="164"/>
      <c r="N90" s="5"/>
      <c r="O90" s="5"/>
      <c r="P90" s="5"/>
    </row>
    <row r="91" spans="1:16" ht="12.75" customHeight="1" hidden="1">
      <c r="A91" s="64"/>
      <c r="B91" s="64"/>
      <c r="C91" s="166">
        <f>Заполнить!B23</f>
        <v>0</v>
      </c>
      <c r="D91" s="166"/>
      <c r="E91" s="166"/>
      <c r="F91" s="166"/>
      <c r="G91" s="166"/>
      <c r="H91" s="65"/>
      <c r="I91" s="66"/>
      <c r="J91" s="65"/>
      <c r="K91" s="167">
        <f>Заполнить!H23</f>
        <v>0</v>
      </c>
      <c r="L91" s="167"/>
      <c r="M91" s="167"/>
      <c r="N91" s="5"/>
      <c r="O91" s="5"/>
      <c r="P91" s="5"/>
    </row>
    <row r="92" spans="1:16" ht="12.75" customHeight="1" hidden="1">
      <c r="A92" s="64"/>
      <c r="B92" s="64"/>
      <c r="C92" s="164" t="s">
        <v>6</v>
      </c>
      <c r="D92" s="164"/>
      <c r="E92" s="164"/>
      <c r="F92" s="164"/>
      <c r="G92" s="164"/>
      <c r="H92" s="68"/>
      <c r="I92" s="67" t="s">
        <v>7</v>
      </c>
      <c r="J92" s="68"/>
      <c r="K92" s="164" t="s">
        <v>45</v>
      </c>
      <c r="L92" s="164"/>
      <c r="M92" s="164"/>
      <c r="N92" s="5"/>
      <c r="O92" s="5"/>
      <c r="P92" s="5"/>
    </row>
    <row r="93" spans="1:16" ht="12.75" customHeight="1" hidden="1">
      <c r="A93" s="64"/>
      <c r="B93" s="64"/>
      <c r="C93" s="166">
        <f>Заполнить!B24</f>
        <v>0</v>
      </c>
      <c r="D93" s="166"/>
      <c r="E93" s="166"/>
      <c r="F93" s="166"/>
      <c r="G93" s="166"/>
      <c r="H93" s="65"/>
      <c r="I93" s="66"/>
      <c r="J93" s="65"/>
      <c r="K93" s="167">
        <f>Заполнить!H24</f>
        <v>0</v>
      </c>
      <c r="L93" s="167"/>
      <c r="M93" s="167"/>
      <c r="N93" s="5"/>
      <c r="O93" s="5"/>
      <c r="P93" s="5"/>
    </row>
    <row r="94" spans="1:16" ht="12.75" customHeight="1" hidden="1">
      <c r="A94" s="64"/>
      <c r="B94" s="64"/>
      <c r="C94" s="164" t="s">
        <v>6</v>
      </c>
      <c r="D94" s="164"/>
      <c r="E94" s="164"/>
      <c r="F94" s="164"/>
      <c r="G94" s="164"/>
      <c r="H94" s="68"/>
      <c r="I94" s="67" t="s">
        <v>7</v>
      </c>
      <c r="J94" s="68"/>
      <c r="K94" s="164" t="s">
        <v>45</v>
      </c>
      <c r="L94" s="164"/>
      <c r="M94" s="164"/>
      <c r="N94" s="5"/>
      <c r="O94" s="5"/>
      <c r="P94" s="5"/>
    </row>
    <row r="95" spans="1:16" ht="12.75" customHeight="1" hidden="1">
      <c r="A95" s="64"/>
      <c r="B95" s="64"/>
      <c r="C95" s="166">
        <f>Заполнить!B25</f>
        <v>0</v>
      </c>
      <c r="D95" s="166"/>
      <c r="E95" s="166"/>
      <c r="F95" s="166"/>
      <c r="G95" s="166"/>
      <c r="H95" s="65"/>
      <c r="I95" s="66"/>
      <c r="J95" s="65"/>
      <c r="K95" s="167">
        <f>Заполнить!H25</f>
        <v>0</v>
      </c>
      <c r="L95" s="167"/>
      <c r="M95" s="167"/>
      <c r="N95" s="5"/>
      <c r="O95" s="5"/>
      <c r="P95" s="5"/>
    </row>
    <row r="96" spans="1:16" ht="12.75" customHeight="1" hidden="1">
      <c r="A96" s="64"/>
      <c r="B96" s="64"/>
      <c r="C96" s="164" t="s">
        <v>6</v>
      </c>
      <c r="D96" s="164"/>
      <c r="E96" s="164"/>
      <c r="F96" s="164"/>
      <c r="G96" s="164"/>
      <c r="H96" s="68"/>
      <c r="I96" s="67" t="s">
        <v>7</v>
      </c>
      <c r="J96" s="68"/>
      <c r="K96" s="164" t="s">
        <v>45</v>
      </c>
      <c r="L96" s="164"/>
      <c r="M96" s="164"/>
      <c r="N96" s="5"/>
      <c r="O96" s="5"/>
      <c r="P96" s="5"/>
    </row>
    <row r="97" spans="1:16" ht="12.75" customHeight="1" hidden="1">
      <c r="A97" s="64"/>
      <c r="B97" s="64"/>
      <c r="C97" s="166">
        <f>Заполнить!B26</f>
        <v>0</v>
      </c>
      <c r="D97" s="166"/>
      <c r="E97" s="166"/>
      <c r="F97" s="166"/>
      <c r="G97" s="166"/>
      <c r="H97" s="65"/>
      <c r="I97" s="66"/>
      <c r="J97" s="65"/>
      <c r="K97" s="167">
        <f>Заполнить!H26</f>
        <v>0</v>
      </c>
      <c r="L97" s="167"/>
      <c r="M97" s="167"/>
      <c r="N97" s="5"/>
      <c r="O97" s="5"/>
      <c r="P97" s="5"/>
    </row>
    <row r="98" spans="1:13" ht="12.75" hidden="1">
      <c r="A98" s="61"/>
      <c r="B98" s="61"/>
      <c r="C98" s="164" t="s">
        <v>6</v>
      </c>
      <c r="D98" s="164"/>
      <c r="E98" s="164"/>
      <c r="F98" s="164"/>
      <c r="G98" s="164"/>
      <c r="H98" s="68"/>
      <c r="I98" s="67" t="s">
        <v>7</v>
      </c>
      <c r="J98" s="68"/>
      <c r="K98" s="164" t="s">
        <v>45</v>
      </c>
      <c r="L98" s="164"/>
      <c r="M98" s="164"/>
    </row>
    <row r="99" spans="1:16" ht="15.75" customHeight="1">
      <c r="A99" s="165" t="str">
        <f>CONCATENATE("Усі цінності, пронумеровані в цьому інвентаризаційному описі з №",A42," до №",A50,",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зберіганні.")</f>
        <v>Усі цінності, пронумеровані в цьому інвентаризаційному описі з №1 до №9,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</v>
      </c>
      <c r="B99" s="165"/>
      <c r="C99" s="165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</row>
    <row r="100" spans="1:16" ht="15.75" customHeight="1">
      <c r="A100" s="165"/>
      <c r="B100" s="165"/>
      <c r="C100" s="165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</row>
    <row r="101" ht="30.75" customHeight="1">
      <c r="A101" s="16" t="s">
        <v>5</v>
      </c>
    </row>
    <row r="102" spans="1:12" ht="12.75">
      <c r="A102" s="2" t="str">
        <f>Заполнить!B6</f>
        <v>«  30   »  грудня        2020р. №</v>
      </c>
      <c r="C102" s="160" t="str">
        <f>C23</f>
        <v>староста Петрівської селищної ради</v>
      </c>
      <c r="D102" s="160"/>
      <c r="E102" s="160"/>
      <c r="F102" s="160"/>
      <c r="H102" s="24"/>
      <c r="J102" s="163" t="str">
        <f>I23</f>
        <v>Штурмак Роман  Володимирович</v>
      </c>
      <c r="K102" s="163"/>
      <c r="L102" s="163"/>
    </row>
    <row r="103" spans="1:12" ht="12.75">
      <c r="A103" s="3"/>
      <c r="C103" s="162" t="s">
        <v>55</v>
      </c>
      <c r="D103" s="162"/>
      <c r="E103" s="162"/>
      <c r="F103" s="162"/>
      <c r="H103" s="43" t="s">
        <v>54</v>
      </c>
      <c r="J103" s="162" t="s">
        <v>45</v>
      </c>
      <c r="K103" s="162"/>
      <c r="L103" s="162"/>
    </row>
    <row r="104" spans="1:12" ht="15.75">
      <c r="A104" s="5" t="s">
        <v>65</v>
      </c>
      <c r="D104" s="160">
        <f>Заполнить!B18</f>
        <v>0</v>
      </c>
      <c r="E104" s="160"/>
      <c r="F104" s="160"/>
      <c r="H104" s="44"/>
      <c r="J104" s="161">
        <f>Заполнить!H18</f>
        <v>0</v>
      </c>
      <c r="K104" s="161"/>
      <c r="L104" s="161"/>
    </row>
    <row r="105" spans="4:12" ht="12.75">
      <c r="D105" s="158" t="s">
        <v>6</v>
      </c>
      <c r="E105" s="158"/>
      <c r="F105" s="158"/>
      <c r="H105" s="43" t="s">
        <v>7</v>
      </c>
      <c r="J105" s="162" t="s">
        <v>45</v>
      </c>
      <c r="K105" s="162"/>
      <c r="L105" s="162"/>
    </row>
    <row r="106" ht="15.75">
      <c r="A106" s="5" t="s">
        <v>34</v>
      </c>
    </row>
    <row r="107" spans="1:12" ht="12.75">
      <c r="A107" s="2" t="str">
        <f>Заполнить!B6</f>
        <v>«  30   »  грудня        2020р. №</v>
      </c>
      <c r="C107" s="161"/>
      <c r="D107" s="161"/>
      <c r="E107" s="161"/>
      <c r="F107" s="161"/>
      <c r="H107" s="24"/>
      <c r="J107" s="163"/>
      <c r="K107" s="163"/>
      <c r="L107" s="163"/>
    </row>
    <row r="108" spans="1:12" ht="12.75">
      <c r="A108" s="3" t="s">
        <v>35</v>
      </c>
      <c r="C108" s="158" t="s">
        <v>6</v>
      </c>
      <c r="D108" s="158"/>
      <c r="E108" s="158"/>
      <c r="F108" s="158"/>
      <c r="H108" s="43" t="s">
        <v>7</v>
      </c>
      <c r="J108" s="159" t="s">
        <v>45</v>
      </c>
      <c r="K108" s="159"/>
      <c r="L108" s="159"/>
    </row>
    <row r="109" ht="12.75">
      <c r="A109" s="3" t="s">
        <v>36</v>
      </c>
    </row>
    <row r="110" ht="12.75">
      <c r="A110" s="21" t="s">
        <v>37</v>
      </c>
    </row>
  </sheetData>
  <sheetProtection/>
  <mergeCells count="116">
    <mergeCell ref="A4:D4"/>
    <mergeCell ref="A5:D5"/>
    <mergeCell ref="A7:P7"/>
    <mergeCell ref="A8:P8"/>
    <mergeCell ref="A9:P9"/>
    <mergeCell ref="A11:P11"/>
    <mergeCell ref="A12:P12"/>
    <mergeCell ref="A13:P13"/>
    <mergeCell ref="A14:P14"/>
    <mergeCell ref="A15:B15"/>
    <mergeCell ref="B16:D16"/>
    <mergeCell ref="A17:D17"/>
    <mergeCell ref="A19:P19"/>
    <mergeCell ref="A20:P21"/>
    <mergeCell ref="A23:B23"/>
    <mergeCell ref="C23:E23"/>
    <mergeCell ref="I23:K23"/>
    <mergeCell ref="A30:P31"/>
    <mergeCell ref="A35:C35"/>
    <mergeCell ref="A36:A40"/>
    <mergeCell ref="B36:B40"/>
    <mergeCell ref="C36:C40"/>
    <mergeCell ref="D36:F37"/>
    <mergeCell ref="G36:G40"/>
    <mergeCell ref="H36:I38"/>
    <mergeCell ref="J36:J40"/>
    <mergeCell ref="K36:O38"/>
    <mergeCell ref="P36:P40"/>
    <mergeCell ref="Q36:Q37"/>
    <mergeCell ref="D38:D40"/>
    <mergeCell ref="E38:E40"/>
    <mergeCell ref="F38:F40"/>
    <mergeCell ref="H39:H40"/>
    <mergeCell ref="I39:I40"/>
    <mergeCell ref="K39:K40"/>
    <mergeCell ref="L39:L40"/>
    <mergeCell ref="M39:M40"/>
    <mergeCell ref="N39:N40"/>
    <mergeCell ref="O39:O40"/>
    <mergeCell ref="Q39:Q40"/>
    <mergeCell ref="A51:G51"/>
    <mergeCell ref="A54:G54"/>
    <mergeCell ref="A55:G55"/>
    <mergeCell ref="C69:G69"/>
    <mergeCell ref="K69:M69"/>
    <mergeCell ref="C70:G70"/>
    <mergeCell ref="K70:M70"/>
    <mergeCell ref="C71:G71"/>
    <mergeCell ref="K71:M71"/>
    <mergeCell ref="C72:G72"/>
    <mergeCell ref="K72:M72"/>
    <mergeCell ref="C73:G73"/>
    <mergeCell ref="K73:M73"/>
    <mergeCell ref="C74:G74"/>
    <mergeCell ref="K74:M74"/>
    <mergeCell ref="C75:G75"/>
    <mergeCell ref="K75:M75"/>
    <mergeCell ref="C76:G76"/>
    <mergeCell ref="K76:M76"/>
    <mergeCell ref="C77:G77"/>
    <mergeCell ref="K77:M77"/>
    <mergeCell ref="C78:G78"/>
    <mergeCell ref="K78:M78"/>
    <mergeCell ref="C79:G79"/>
    <mergeCell ref="K79:M79"/>
    <mergeCell ref="C80:G80"/>
    <mergeCell ref="K80:M80"/>
    <mergeCell ref="C81:G81"/>
    <mergeCell ref="K81:M81"/>
    <mergeCell ref="C82:G82"/>
    <mergeCell ref="K82:M82"/>
    <mergeCell ref="C83:G83"/>
    <mergeCell ref="K83:M83"/>
    <mergeCell ref="C84:G84"/>
    <mergeCell ref="K84:M84"/>
    <mergeCell ref="C85:G85"/>
    <mergeCell ref="K85:M85"/>
    <mergeCell ref="C86:G86"/>
    <mergeCell ref="K86:M86"/>
    <mergeCell ref="C87:G87"/>
    <mergeCell ref="K87:M87"/>
    <mergeCell ref="C88:G88"/>
    <mergeCell ref="K88:M88"/>
    <mergeCell ref="C89:G89"/>
    <mergeCell ref="K89:M89"/>
    <mergeCell ref="C90:G90"/>
    <mergeCell ref="K90:M90"/>
    <mergeCell ref="C91:G91"/>
    <mergeCell ref="K91:M91"/>
    <mergeCell ref="C92:G92"/>
    <mergeCell ref="K92:M92"/>
    <mergeCell ref="C93:G93"/>
    <mergeCell ref="K93:M93"/>
    <mergeCell ref="C94:G94"/>
    <mergeCell ref="K94:M94"/>
    <mergeCell ref="C95:G95"/>
    <mergeCell ref="K95:M95"/>
    <mergeCell ref="C96:G96"/>
    <mergeCell ref="K96:M96"/>
    <mergeCell ref="C97:G97"/>
    <mergeCell ref="K97:M97"/>
    <mergeCell ref="C98:G98"/>
    <mergeCell ref="K98:M98"/>
    <mergeCell ref="A99:P100"/>
    <mergeCell ref="C102:F102"/>
    <mergeCell ref="J102:L102"/>
    <mergeCell ref="C103:F103"/>
    <mergeCell ref="J103:L103"/>
    <mergeCell ref="C108:F108"/>
    <mergeCell ref="J108:L108"/>
    <mergeCell ref="D104:F104"/>
    <mergeCell ref="J104:L104"/>
    <mergeCell ref="D105:F105"/>
    <mergeCell ref="J105:L105"/>
    <mergeCell ref="C107:F107"/>
    <mergeCell ref="J107:L107"/>
  </mergeCells>
  <dataValidations count="1">
    <dataValidation type="list" allowBlank="1" showInputMessage="1" showErrorMessage="1" sqref="A13:P13">
      <formula1>oz</formula1>
    </dataValidation>
  </dataValidations>
  <printOptions/>
  <pageMargins left="0.31496062992125984" right="0.31496062992125984" top="0.34" bottom="0.16" header="0.2" footer="0.16"/>
  <pageSetup horizontalDpi="600" verticalDpi="600" orientation="landscape" paperSize="9" scale="78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2:P303"/>
  <sheetViews>
    <sheetView tabSelected="1" view="pageBreakPreview" zoomScale="60" workbookViewId="0" topLeftCell="A183">
      <selection activeCell="F179" sqref="F179"/>
    </sheetView>
  </sheetViews>
  <sheetFormatPr defaultColWidth="9.00390625" defaultRowHeight="12.75"/>
  <cols>
    <col min="1" max="1" width="6.375" style="1" customWidth="1"/>
    <col min="2" max="2" width="33.00390625" style="1" customWidth="1"/>
    <col min="3" max="3" width="13.00390625" style="1" customWidth="1"/>
    <col min="4" max="4" width="14.875" style="1" customWidth="1"/>
    <col min="5" max="5" width="8.625" style="1" customWidth="1"/>
    <col min="6" max="6" width="7.375" style="1" customWidth="1"/>
    <col min="7" max="7" width="7.125" style="1" customWidth="1"/>
    <col min="8" max="8" width="9.25390625" style="41" bestFit="1" customWidth="1"/>
    <col min="9" max="9" width="11.75390625" style="29" customWidth="1"/>
    <col min="10" max="10" width="10.75390625" style="1" customWidth="1"/>
    <col min="11" max="11" width="10.25390625" style="41" customWidth="1"/>
    <col min="12" max="12" width="12.375" style="41" customWidth="1"/>
    <col min="13" max="13" width="11.125" style="1" customWidth="1"/>
    <col min="14" max="14" width="11.625" style="1" customWidth="1"/>
    <col min="15" max="15" width="9.25390625" style="1" bestFit="1" customWidth="1"/>
    <col min="16" max="16" width="14.375" style="1" customWidth="1"/>
    <col min="17" max="18" width="9.125" style="1" customWidth="1"/>
    <col min="19" max="16384" width="9.125" style="1" customWidth="1"/>
  </cols>
  <sheetData>
    <row r="2" spans="2:15" ht="18.75">
      <c r="B2" s="93"/>
      <c r="L2" s="136"/>
      <c r="M2" s="187" t="s">
        <v>597</v>
      </c>
      <c r="N2" s="187"/>
      <c r="O2" s="187"/>
    </row>
    <row r="3" spans="1:15" ht="15" customHeight="1">
      <c r="A3" s="37"/>
      <c r="B3" s="37"/>
      <c r="C3" s="37"/>
      <c r="D3" s="37"/>
      <c r="J3" s="30"/>
      <c r="K3" s="87"/>
      <c r="L3" s="204" t="s">
        <v>594</v>
      </c>
      <c r="M3" s="204"/>
      <c r="N3" s="204"/>
      <c r="O3" s="204"/>
    </row>
    <row r="4" spans="1:15" ht="15" customHeight="1">
      <c r="A4" s="192"/>
      <c r="B4" s="192"/>
      <c r="C4" s="192"/>
      <c r="D4" s="192"/>
      <c r="K4" s="89"/>
      <c r="L4" s="205" t="s">
        <v>600</v>
      </c>
      <c r="M4" s="205"/>
      <c r="N4" s="205"/>
      <c r="O4" s="205"/>
    </row>
    <row r="5" ht="15" customHeight="1">
      <c r="L5" s="88"/>
    </row>
    <row r="6" spans="1:16" s="135" customFormat="1" ht="18.75">
      <c r="A6" s="193" t="s">
        <v>595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</row>
    <row r="7" spans="1:16" ht="20.25" customHeight="1">
      <c r="A7" s="206" t="s">
        <v>596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</row>
    <row r="8" spans="1:16" s="93" customFormat="1" ht="18.75" customHeight="1">
      <c r="A8" s="207" t="s">
        <v>598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</row>
    <row r="9" spans="1:16" ht="20.25">
      <c r="A9" s="39"/>
      <c r="B9" s="39"/>
      <c r="C9" s="38"/>
      <c r="D9" s="38"/>
      <c r="E9" s="38"/>
      <c r="F9" s="38"/>
      <c r="G9" s="38"/>
      <c r="H9" s="38"/>
      <c r="I9" s="38"/>
      <c r="J9" s="38"/>
      <c r="K9" s="82"/>
      <c r="L9" s="82"/>
      <c r="M9" s="82"/>
      <c r="N9" s="82"/>
      <c r="O9" s="82"/>
      <c r="P9" s="82"/>
    </row>
    <row r="10" spans="1:16" ht="12.75">
      <c r="A10" s="174" t="s">
        <v>20</v>
      </c>
      <c r="B10" s="174" t="s">
        <v>21</v>
      </c>
      <c r="C10" s="174" t="s">
        <v>22</v>
      </c>
      <c r="D10" s="174" t="s">
        <v>9</v>
      </c>
      <c r="E10" s="174"/>
      <c r="F10" s="174"/>
      <c r="G10" s="174" t="s">
        <v>10</v>
      </c>
      <c r="H10" s="174" t="s">
        <v>11</v>
      </c>
      <c r="I10" s="174"/>
      <c r="J10" s="174" t="s">
        <v>31</v>
      </c>
      <c r="K10" s="174" t="s">
        <v>33</v>
      </c>
      <c r="L10" s="174"/>
      <c r="M10" s="174"/>
      <c r="N10" s="174"/>
      <c r="O10" s="174"/>
      <c r="P10" s="174" t="s">
        <v>12</v>
      </c>
    </row>
    <row r="11" spans="1:16" ht="12.75">
      <c r="A11" s="174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</row>
    <row r="12" spans="1:16" ht="12.75">
      <c r="A12" s="174"/>
      <c r="B12" s="174"/>
      <c r="C12" s="174"/>
      <c r="D12" s="172" t="s">
        <v>23</v>
      </c>
      <c r="E12" s="172" t="s">
        <v>13</v>
      </c>
      <c r="F12" s="172" t="s">
        <v>14</v>
      </c>
      <c r="G12" s="174"/>
      <c r="H12" s="174"/>
      <c r="I12" s="174"/>
      <c r="J12" s="174"/>
      <c r="K12" s="174"/>
      <c r="L12" s="174"/>
      <c r="M12" s="174"/>
      <c r="N12" s="174"/>
      <c r="O12" s="174"/>
      <c r="P12" s="174"/>
    </row>
    <row r="13" spans="1:16" ht="61.5" customHeight="1">
      <c r="A13" s="174"/>
      <c r="B13" s="174"/>
      <c r="C13" s="174"/>
      <c r="D13" s="172"/>
      <c r="E13" s="172"/>
      <c r="F13" s="172"/>
      <c r="G13" s="174"/>
      <c r="H13" s="188" t="s">
        <v>15</v>
      </c>
      <c r="I13" s="203" t="s">
        <v>16</v>
      </c>
      <c r="J13" s="174"/>
      <c r="K13" s="188" t="s">
        <v>15</v>
      </c>
      <c r="L13" s="188" t="s">
        <v>17</v>
      </c>
      <c r="M13" s="172" t="s">
        <v>593</v>
      </c>
      <c r="N13" s="172" t="s">
        <v>18</v>
      </c>
      <c r="O13" s="172" t="s">
        <v>19</v>
      </c>
      <c r="P13" s="174"/>
    </row>
    <row r="14" spans="1:16" ht="12.75">
      <c r="A14" s="174"/>
      <c r="B14" s="174"/>
      <c r="C14" s="174"/>
      <c r="D14" s="172"/>
      <c r="E14" s="172"/>
      <c r="F14" s="172"/>
      <c r="G14" s="174"/>
      <c r="H14" s="188"/>
      <c r="I14" s="203"/>
      <c r="J14" s="174"/>
      <c r="K14" s="188"/>
      <c r="L14" s="188"/>
      <c r="M14" s="172"/>
      <c r="N14" s="172"/>
      <c r="O14" s="172"/>
      <c r="P14" s="174"/>
    </row>
    <row r="15" spans="1:16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</row>
    <row r="16" spans="1:16" ht="19.5" customHeight="1">
      <c r="A16" s="10"/>
      <c r="B16" s="189" t="s">
        <v>486</v>
      </c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1"/>
    </row>
    <row r="17" spans="1:16" ht="12.75" hidden="1">
      <c r="A17" s="9">
        <v>7</v>
      </c>
      <c r="B17" s="11"/>
      <c r="C17" s="97"/>
      <c r="D17" s="97"/>
      <c r="E17" s="97"/>
      <c r="F17" s="97"/>
      <c r="G17" s="97"/>
      <c r="H17" s="85"/>
      <c r="I17" s="19"/>
      <c r="J17" s="97"/>
      <c r="K17" s="85"/>
      <c r="L17" s="19"/>
      <c r="M17" s="19"/>
      <c r="N17" s="19">
        <f>L17-M17</f>
        <v>0</v>
      </c>
      <c r="O17" s="55"/>
      <c r="P17" s="11"/>
    </row>
    <row r="18" spans="1:16" ht="12.75" hidden="1">
      <c r="A18" s="9">
        <v>8</v>
      </c>
      <c r="B18" s="11"/>
      <c r="C18" s="97"/>
      <c r="D18" s="97"/>
      <c r="E18" s="97"/>
      <c r="F18" s="97"/>
      <c r="G18" s="97"/>
      <c r="H18" s="85"/>
      <c r="I18" s="19"/>
      <c r="J18" s="97"/>
      <c r="K18" s="85"/>
      <c r="L18" s="19"/>
      <c r="M18" s="19"/>
      <c r="N18" s="19">
        <f>L18-M18</f>
        <v>0</v>
      </c>
      <c r="O18" s="55"/>
      <c r="P18" s="11"/>
    </row>
    <row r="19" spans="1:16" ht="12.75" hidden="1">
      <c r="A19" s="9">
        <v>9</v>
      </c>
      <c r="B19" s="11"/>
      <c r="C19" s="97"/>
      <c r="D19" s="97"/>
      <c r="E19" s="97"/>
      <c r="F19" s="97"/>
      <c r="G19" s="97"/>
      <c r="H19" s="85"/>
      <c r="I19" s="19"/>
      <c r="J19" s="97"/>
      <c r="K19" s="85"/>
      <c r="L19" s="19"/>
      <c r="M19" s="19"/>
      <c r="N19" s="19">
        <f>L19-M19</f>
        <v>0</v>
      </c>
      <c r="O19" s="55"/>
      <c r="P19" s="11"/>
    </row>
    <row r="20" spans="1:16" ht="12.75" hidden="1">
      <c r="A20" s="9">
        <v>10</v>
      </c>
      <c r="B20" s="11"/>
      <c r="C20" s="97"/>
      <c r="D20" s="97"/>
      <c r="E20" s="97"/>
      <c r="F20" s="97"/>
      <c r="G20" s="97"/>
      <c r="H20" s="85"/>
      <c r="I20" s="19"/>
      <c r="J20" s="97"/>
      <c r="K20" s="85"/>
      <c r="L20" s="19"/>
      <c r="M20" s="19"/>
      <c r="N20" s="19">
        <f>L20-M20</f>
        <v>0</v>
      </c>
      <c r="O20" s="55"/>
      <c r="P20" s="11"/>
    </row>
    <row r="21" spans="1:16" ht="18" customHeight="1">
      <c r="A21" s="9"/>
      <c r="B21" s="194" t="s">
        <v>271</v>
      </c>
      <c r="C21" s="195"/>
      <c r="D21" s="195"/>
      <c r="E21" s="195"/>
      <c r="F21" s="195"/>
      <c r="G21" s="196"/>
      <c r="H21" s="59">
        <f>SUM(H22:H23)</f>
        <v>2</v>
      </c>
      <c r="I21" s="20">
        <f>SUM(I22:I23)</f>
        <v>11940</v>
      </c>
      <c r="J21" s="20"/>
      <c r="K21" s="20">
        <f>SUM(K22:K23)</f>
        <v>2</v>
      </c>
      <c r="L21" s="20">
        <f>SUM(L22:L23)</f>
        <v>11940</v>
      </c>
      <c r="M21" s="20">
        <f>SUM(M22:M23)</f>
        <v>4695</v>
      </c>
      <c r="N21" s="20">
        <f>SUM(N22:N23)</f>
        <v>7245</v>
      </c>
      <c r="O21" s="55"/>
      <c r="P21" s="11"/>
    </row>
    <row r="22" spans="1:16" ht="12.75">
      <c r="A22" s="9">
        <v>1</v>
      </c>
      <c r="B22" s="74" t="s">
        <v>491</v>
      </c>
      <c r="C22" s="119">
        <v>2017</v>
      </c>
      <c r="D22" s="91">
        <v>101460017</v>
      </c>
      <c r="E22" s="120"/>
      <c r="F22" s="120"/>
      <c r="G22" s="120" t="s">
        <v>262</v>
      </c>
      <c r="H22" s="91">
        <v>1</v>
      </c>
      <c r="I22" s="84">
        <v>4300</v>
      </c>
      <c r="J22" s="120"/>
      <c r="K22" s="91">
        <v>1</v>
      </c>
      <c r="L22" s="84">
        <v>4300</v>
      </c>
      <c r="M22" s="84">
        <v>1324</v>
      </c>
      <c r="N22" s="19">
        <f>L22-M22</f>
        <v>2976</v>
      </c>
      <c r="O22" s="121"/>
      <c r="P22" s="10"/>
    </row>
    <row r="23" spans="1:16" ht="12.75">
      <c r="A23" s="9">
        <v>2</v>
      </c>
      <c r="B23" s="74" t="s">
        <v>492</v>
      </c>
      <c r="C23" s="119">
        <v>2016</v>
      </c>
      <c r="D23" s="91">
        <v>101460007</v>
      </c>
      <c r="E23" s="120"/>
      <c r="F23" s="120"/>
      <c r="G23" s="120" t="s">
        <v>262</v>
      </c>
      <c r="H23" s="91">
        <v>1</v>
      </c>
      <c r="I23" s="84">
        <v>7640</v>
      </c>
      <c r="J23" s="120"/>
      <c r="K23" s="91">
        <v>1</v>
      </c>
      <c r="L23" s="84">
        <v>7640</v>
      </c>
      <c r="M23" s="84">
        <v>3371</v>
      </c>
      <c r="N23" s="19">
        <f>L23-M23</f>
        <v>4269</v>
      </c>
      <c r="O23" s="121"/>
      <c r="P23" s="10"/>
    </row>
    <row r="24" spans="1:16" ht="18.75" customHeight="1">
      <c r="A24" s="9"/>
      <c r="B24" s="194" t="s">
        <v>275</v>
      </c>
      <c r="C24" s="195"/>
      <c r="D24" s="195"/>
      <c r="E24" s="195"/>
      <c r="F24" s="195"/>
      <c r="G24" s="196"/>
      <c r="H24" s="96">
        <f>SUM(H25:H26)</f>
        <v>2</v>
      </c>
      <c r="I24" s="95">
        <f>SUM(I25:I26)</f>
        <v>3175</v>
      </c>
      <c r="J24" s="96"/>
      <c r="K24" s="96">
        <f>SUM(K25:K26)</f>
        <v>2</v>
      </c>
      <c r="L24" s="95">
        <f>SUM(L25:L26)</f>
        <v>3175</v>
      </c>
      <c r="M24" s="95">
        <f>SUM(M25:M26)</f>
        <v>1587.5</v>
      </c>
      <c r="N24" s="95">
        <f>SUM(N25:N26)</f>
        <v>1587.5</v>
      </c>
      <c r="O24" s="55"/>
      <c r="P24" s="10"/>
    </row>
    <row r="25" spans="1:16" ht="12.75">
      <c r="A25" s="9">
        <v>1</v>
      </c>
      <c r="B25" s="79" t="s">
        <v>516</v>
      </c>
      <c r="C25" s="117"/>
      <c r="D25" s="102" t="s">
        <v>517</v>
      </c>
      <c r="E25" s="97"/>
      <c r="F25" s="97"/>
      <c r="G25" s="97" t="s">
        <v>262</v>
      </c>
      <c r="H25" s="86">
        <v>1</v>
      </c>
      <c r="I25" s="90">
        <v>275</v>
      </c>
      <c r="J25" s="97"/>
      <c r="K25" s="86">
        <v>1</v>
      </c>
      <c r="L25" s="90">
        <v>275</v>
      </c>
      <c r="M25" s="19">
        <f>SUM(L25*50%)</f>
        <v>137.5</v>
      </c>
      <c r="N25" s="19">
        <f>L25-M25</f>
        <v>137.5</v>
      </c>
      <c r="O25" s="55"/>
      <c r="P25" s="70"/>
    </row>
    <row r="26" spans="1:16" ht="12.75">
      <c r="A26" s="9">
        <v>2</v>
      </c>
      <c r="B26" s="79" t="s">
        <v>335</v>
      </c>
      <c r="C26" s="117"/>
      <c r="D26" s="102" t="s">
        <v>518</v>
      </c>
      <c r="E26" s="97"/>
      <c r="F26" s="97"/>
      <c r="G26" s="97" t="s">
        <v>262</v>
      </c>
      <c r="H26" s="86">
        <v>1</v>
      </c>
      <c r="I26" s="90">
        <v>2900</v>
      </c>
      <c r="J26" s="97"/>
      <c r="K26" s="86">
        <v>1</v>
      </c>
      <c r="L26" s="90">
        <v>2900</v>
      </c>
      <c r="M26" s="19">
        <f>SUM(L26*50%)</f>
        <v>1450</v>
      </c>
      <c r="N26" s="19">
        <f>L26-M26</f>
        <v>1450</v>
      </c>
      <c r="O26" s="55"/>
      <c r="P26" s="70"/>
    </row>
    <row r="27" spans="1:16" ht="18" customHeight="1">
      <c r="A27" s="9"/>
      <c r="B27" s="200" t="s">
        <v>274</v>
      </c>
      <c r="C27" s="201"/>
      <c r="D27" s="201"/>
      <c r="E27" s="201"/>
      <c r="F27" s="201"/>
      <c r="G27" s="202"/>
      <c r="H27" s="94">
        <f>SUM(H28:H28)</f>
        <v>5</v>
      </c>
      <c r="I27" s="95">
        <f>SUM(I28:I28)</f>
        <v>650.05</v>
      </c>
      <c r="J27" s="95"/>
      <c r="K27" s="95">
        <f>SUM(K28:K28)</f>
        <v>5</v>
      </c>
      <c r="L27" s="95">
        <f>SUM(L28:L28)</f>
        <v>650.05</v>
      </c>
      <c r="M27" s="95">
        <f>SUM(M28:M28)</f>
        <v>0</v>
      </c>
      <c r="N27" s="95">
        <f>SUM(N28:N28)</f>
        <v>650.05</v>
      </c>
      <c r="O27" s="55"/>
      <c r="P27" s="92"/>
    </row>
    <row r="28" spans="1:16" ht="13.5" customHeight="1">
      <c r="A28" s="9">
        <v>1</v>
      </c>
      <c r="B28" s="79" t="s">
        <v>545</v>
      </c>
      <c r="C28" s="117"/>
      <c r="D28" s="102"/>
      <c r="E28" s="97"/>
      <c r="F28" s="97"/>
      <c r="G28" s="97" t="s">
        <v>262</v>
      </c>
      <c r="H28" s="86">
        <v>5</v>
      </c>
      <c r="I28" s="90">
        <v>650.05</v>
      </c>
      <c r="J28" s="97"/>
      <c r="K28" s="86">
        <v>5</v>
      </c>
      <c r="L28" s="90">
        <v>650.05</v>
      </c>
      <c r="M28" s="80"/>
      <c r="N28" s="19">
        <f>L28-M28</f>
        <v>650.05</v>
      </c>
      <c r="O28" s="55"/>
      <c r="P28" s="92"/>
    </row>
    <row r="29" spans="1:16" ht="28.5" customHeight="1" hidden="1">
      <c r="A29" s="10"/>
      <c r="B29" s="197" t="s">
        <v>515</v>
      </c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9"/>
    </row>
    <row r="30" spans="1:16" ht="17.25" customHeight="1" hidden="1">
      <c r="A30" s="10"/>
      <c r="B30" s="194" t="s">
        <v>270</v>
      </c>
      <c r="C30" s="195"/>
      <c r="D30" s="195"/>
      <c r="E30" s="195"/>
      <c r="F30" s="195"/>
      <c r="G30" s="196"/>
      <c r="H30" s="59">
        <f>SUM(H31:H31)</f>
        <v>0</v>
      </c>
      <c r="I30" s="20">
        <f>SUM(I31:I31)</f>
        <v>0</v>
      </c>
      <c r="J30" s="20"/>
      <c r="K30" s="20">
        <f>SUM(K31:K31)</f>
        <v>0</v>
      </c>
      <c r="L30" s="20">
        <f>SUM(L31:L31)</f>
        <v>0</v>
      </c>
      <c r="M30" s="20">
        <f>SUM(M31:M31)</f>
        <v>0</v>
      </c>
      <c r="N30" s="20">
        <f>SUM(N31:N31)</f>
        <v>0</v>
      </c>
      <c r="O30" s="83"/>
      <c r="P30" s="83"/>
    </row>
    <row r="31" spans="1:16" ht="12.75" customHeight="1" hidden="1">
      <c r="A31" s="9">
        <v>1</v>
      </c>
      <c r="B31" s="11"/>
      <c r="C31" s="97"/>
      <c r="D31" s="97"/>
      <c r="E31" s="97"/>
      <c r="F31" s="97"/>
      <c r="G31" s="97"/>
      <c r="H31" s="55"/>
      <c r="I31" s="19"/>
      <c r="J31" s="97"/>
      <c r="K31" s="55"/>
      <c r="L31" s="19"/>
      <c r="M31" s="19"/>
      <c r="N31" s="19">
        <f>L31-M31</f>
        <v>0</v>
      </c>
      <c r="O31" s="55"/>
      <c r="P31" s="11"/>
    </row>
    <row r="32" spans="1:16" ht="25.5" customHeight="1" hidden="1">
      <c r="A32" s="9"/>
      <c r="B32" s="194" t="s">
        <v>271</v>
      </c>
      <c r="C32" s="195"/>
      <c r="D32" s="195"/>
      <c r="E32" s="195"/>
      <c r="F32" s="195"/>
      <c r="G32" s="196"/>
      <c r="H32" s="59">
        <f>SUM(H33:H33)</f>
        <v>0</v>
      </c>
      <c r="I32" s="20">
        <f>SUM(I33:I33)</f>
        <v>0</v>
      </c>
      <c r="J32" s="20"/>
      <c r="K32" s="20">
        <f>SUM(K33:K33)</f>
        <v>0</v>
      </c>
      <c r="L32" s="20">
        <f>SUM(L33:L33)</f>
        <v>0</v>
      </c>
      <c r="M32" s="20">
        <f>SUM(M33:M33)</f>
        <v>0</v>
      </c>
      <c r="N32" s="20">
        <f>SUM(N33:N33)</f>
        <v>0</v>
      </c>
      <c r="O32" s="55"/>
      <c r="P32" s="11"/>
    </row>
    <row r="33" spans="1:16" ht="12.75" customHeight="1" hidden="1">
      <c r="A33" s="9">
        <v>1</v>
      </c>
      <c r="B33" s="74"/>
      <c r="C33" s="106"/>
      <c r="D33" s="91"/>
      <c r="E33" s="97"/>
      <c r="F33" s="97"/>
      <c r="G33" s="97"/>
      <c r="H33" s="86"/>
      <c r="I33" s="90"/>
      <c r="J33" s="97"/>
      <c r="K33" s="86"/>
      <c r="L33" s="90"/>
      <c r="M33" s="19"/>
      <c r="N33" s="19"/>
      <c r="O33" s="55"/>
      <c r="P33" s="11"/>
    </row>
    <row r="34" spans="1:16" ht="12.75" customHeight="1" hidden="1">
      <c r="A34" s="9"/>
      <c r="B34" s="194" t="s">
        <v>277</v>
      </c>
      <c r="C34" s="195"/>
      <c r="D34" s="195"/>
      <c r="E34" s="195"/>
      <c r="F34" s="195"/>
      <c r="G34" s="196"/>
      <c r="H34" s="96">
        <f>SUM(H35:H35)</f>
        <v>0</v>
      </c>
      <c r="I34" s="95">
        <f>SUM(I35:I35)</f>
        <v>0</v>
      </c>
      <c r="J34" s="95"/>
      <c r="K34" s="95">
        <f>SUM(K35:K35)</f>
        <v>0</v>
      </c>
      <c r="L34" s="95">
        <f>SUM(L35:L35)</f>
        <v>0</v>
      </c>
      <c r="M34" s="95">
        <f>SUM(M35:M35)</f>
        <v>0</v>
      </c>
      <c r="N34" s="95">
        <f>SUM(N35:N35)</f>
        <v>0</v>
      </c>
      <c r="O34" s="55"/>
      <c r="P34" s="11"/>
    </row>
    <row r="35" spans="1:16" ht="12.75" customHeight="1" hidden="1">
      <c r="A35" s="9">
        <v>1</v>
      </c>
      <c r="B35" s="105"/>
      <c r="C35" s="107"/>
      <c r="D35" s="101"/>
      <c r="E35" s="97"/>
      <c r="F35" s="97"/>
      <c r="G35" s="97"/>
      <c r="H35" s="108"/>
      <c r="I35" s="109"/>
      <c r="J35" s="97"/>
      <c r="K35" s="108"/>
      <c r="L35" s="109"/>
      <c r="M35" s="19"/>
      <c r="N35" s="19"/>
      <c r="O35" s="55"/>
      <c r="P35" s="11"/>
    </row>
    <row r="36" spans="1:16" ht="25.5" customHeight="1">
      <c r="A36" s="10"/>
      <c r="B36" s="189" t="s">
        <v>599</v>
      </c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1"/>
    </row>
    <row r="37" spans="1:16" ht="18" customHeight="1">
      <c r="A37" s="10"/>
      <c r="B37" s="194" t="s">
        <v>270</v>
      </c>
      <c r="C37" s="195"/>
      <c r="D37" s="195"/>
      <c r="E37" s="195"/>
      <c r="F37" s="195"/>
      <c r="G37" s="196"/>
      <c r="H37" s="59">
        <f>SUM(H38:H38)</f>
        <v>1</v>
      </c>
      <c r="I37" s="20">
        <f>SUM(I38:I38)</f>
        <v>251426</v>
      </c>
      <c r="J37" s="20"/>
      <c r="K37" s="20">
        <f>SUM(K38:K38)</f>
        <v>1</v>
      </c>
      <c r="L37" s="20">
        <f>SUM(L38:L38)</f>
        <v>251426</v>
      </c>
      <c r="M37" s="20">
        <f>SUM(M38:M38)</f>
        <v>251426</v>
      </c>
      <c r="N37" s="20">
        <f>SUM(N38:N38)</f>
        <v>0</v>
      </c>
      <c r="O37" s="83"/>
      <c r="P37" s="83"/>
    </row>
    <row r="38" spans="1:16" ht="12.75">
      <c r="A38" s="9">
        <v>1</v>
      </c>
      <c r="B38" s="114" t="s">
        <v>490</v>
      </c>
      <c r="C38" s="11">
        <v>1968</v>
      </c>
      <c r="D38" s="11">
        <v>101310001</v>
      </c>
      <c r="E38" s="11"/>
      <c r="F38" s="11"/>
      <c r="G38" s="11"/>
      <c r="H38" s="17">
        <v>1</v>
      </c>
      <c r="I38" s="19">
        <v>251426</v>
      </c>
      <c r="J38" s="11"/>
      <c r="K38" s="17">
        <v>1</v>
      </c>
      <c r="L38" s="19">
        <v>251426</v>
      </c>
      <c r="M38" s="19">
        <v>251426</v>
      </c>
      <c r="N38" s="19">
        <f>L38-M38</f>
        <v>0</v>
      </c>
      <c r="O38" s="17"/>
      <c r="P38" s="11"/>
    </row>
    <row r="39" spans="1:16" ht="16.5" customHeight="1">
      <c r="A39" s="9"/>
      <c r="B39" s="194" t="s">
        <v>271</v>
      </c>
      <c r="C39" s="195"/>
      <c r="D39" s="195"/>
      <c r="E39" s="195"/>
      <c r="F39" s="195"/>
      <c r="G39" s="196"/>
      <c r="H39" s="116">
        <f>SUM(H40:H62)</f>
        <v>19</v>
      </c>
      <c r="I39" s="129">
        <f>SUM(I40:I62)</f>
        <v>369572</v>
      </c>
      <c r="J39" s="129"/>
      <c r="K39" s="129">
        <f>SUM(K40:K62)</f>
        <v>19</v>
      </c>
      <c r="L39" s="129">
        <f>SUM(L40:L62)</f>
        <v>369572</v>
      </c>
      <c r="M39" s="129">
        <f>SUM(M40:M62)</f>
        <v>50930</v>
      </c>
      <c r="N39" s="129">
        <f>SUM(N40:N62)</f>
        <v>318642</v>
      </c>
      <c r="O39" s="17"/>
      <c r="P39" s="11"/>
    </row>
    <row r="40" spans="1:16" ht="12.75">
      <c r="A40" s="9">
        <v>1</v>
      </c>
      <c r="B40" s="74" t="s">
        <v>278</v>
      </c>
      <c r="C40" s="91">
        <v>1971</v>
      </c>
      <c r="D40" s="91">
        <v>101480001</v>
      </c>
      <c r="E40" s="97"/>
      <c r="F40" s="97"/>
      <c r="G40" s="97" t="s">
        <v>262</v>
      </c>
      <c r="H40" s="86">
        <v>1</v>
      </c>
      <c r="I40" s="90">
        <v>1767</v>
      </c>
      <c r="J40" s="97"/>
      <c r="K40" s="86">
        <v>1</v>
      </c>
      <c r="L40" s="90">
        <v>1767</v>
      </c>
      <c r="M40" s="84">
        <v>1767</v>
      </c>
      <c r="N40" s="19">
        <f>L40-M40</f>
        <v>0</v>
      </c>
      <c r="O40" s="55"/>
      <c r="P40" s="11"/>
    </row>
    <row r="41" spans="1:16" ht="12.75">
      <c r="A41" s="9">
        <v>2</v>
      </c>
      <c r="B41" s="74" t="s">
        <v>493</v>
      </c>
      <c r="C41" s="91">
        <v>2013</v>
      </c>
      <c r="D41" s="91">
        <v>101480008</v>
      </c>
      <c r="E41" s="97"/>
      <c r="F41" s="97"/>
      <c r="G41" s="97" t="s">
        <v>262</v>
      </c>
      <c r="H41" s="86">
        <v>1</v>
      </c>
      <c r="I41" s="90">
        <v>3330</v>
      </c>
      <c r="J41" s="97"/>
      <c r="K41" s="86">
        <v>1</v>
      </c>
      <c r="L41" s="90">
        <v>3330</v>
      </c>
      <c r="M41" s="84">
        <v>2497</v>
      </c>
      <c r="N41" s="19">
        <f aca="true" t="shared" si="0" ref="N41:N111">L41-M41</f>
        <v>833</v>
      </c>
      <c r="O41" s="55"/>
      <c r="P41" s="11"/>
    </row>
    <row r="42" spans="1:16" ht="12.75">
      <c r="A42" s="9">
        <v>3</v>
      </c>
      <c r="B42" s="74" t="s">
        <v>493</v>
      </c>
      <c r="C42" s="91">
        <v>2013</v>
      </c>
      <c r="D42" s="91">
        <v>101480009</v>
      </c>
      <c r="E42" s="97"/>
      <c r="F42" s="97"/>
      <c r="G42" s="97" t="s">
        <v>262</v>
      </c>
      <c r="H42" s="86">
        <v>1</v>
      </c>
      <c r="I42" s="90">
        <v>3330</v>
      </c>
      <c r="J42" s="97"/>
      <c r="K42" s="86">
        <v>1</v>
      </c>
      <c r="L42" s="90">
        <v>3330</v>
      </c>
      <c r="M42" s="84">
        <v>2497</v>
      </c>
      <c r="N42" s="19">
        <f t="shared" si="0"/>
        <v>833</v>
      </c>
      <c r="O42" s="55"/>
      <c r="P42" s="11"/>
    </row>
    <row r="43" spans="1:16" ht="12.75">
      <c r="A43" s="9">
        <v>4</v>
      </c>
      <c r="B43" s="74" t="s">
        <v>494</v>
      </c>
      <c r="C43" s="91">
        <v>2013</v>
      </c>
      <c r="D43" s="91">
        <v>101480012</v>
      </c>
      <c r="E43" s="97"/>
      <c r="F43" s="97"/>
      <c r="G43" s="97" t="s">
        <v>262</v>
      </c>
      <c r="H43" s="86">
        <v>1</v>
      </c>
      <c r="I43" s="90">
        <v>654</v>
      </c>
      <c r="J43" s="97"/>
      <c r="K43" s="86">
        <v>1</v>
      </c>
      <c r="L43" s="90">
        <v>654</v>
      </c>
      <c r="M43" s="84">
        <v>360</v>
      </c>
      <c r="N43" s="19">
        <f t="shared" si="0"/>
        <v>294</v>
      </c>
      <c r="O43" s="55"/>
      <c r="P43" s="11"/>
    </row>
    <row r="44" spans="1:16" ht="12.75">
      <c r="A44" s="9">
        <v>5</v>
      </c>
      <c r="B44" s="74" t="s">
        <v>494</v>
      </c>
      <c r="C44" s="91">
        <v>2013</v>
      </c>
      <c r="D44" s="91">
        <v>101480013</v>
      </c>
      <c r="E44" s="97"/>
      <c r="F44" s="97"/>
      <c r="G44" s="97" t="s">
        <v>262</v>
      </c>
      <c r="H44" s="86">
        <v>1</v>
      </c>
      <c r="I44" s="90">
        <v>654</v>
      </c>
      <c r="J44" s="97"/>
      <c r="K44" s="86">
        <v>1</v>
      </c>
      <c r="L44" s="90">
        <v>654</v>
      </c>
      <c r="M44" s="84">
        <v>360</v>
      </c>
      <c r="N44" s="19">
        <f t="shared" si="0"/>
        <v>294</v>
      </c>
      <c r="O44" s="55"/>
      <c r="P44" s="11"/>
    </row>
    <row r="45" spans="1:16" ht="12.75">
      <c r="A45" s="9">
        <v>6</v>
      </c>
      <c r="B45" s="74" t="s">
        <v>495</v>
      </c>
      <c r="C45" s="91">
        <v>2013</v>
      </c>
      <c r="D45" s="91">
        <v>101480010</v>
      </c>
      <c r="E45" s="97"/>
      <c r="F45" s="97"/>
      <c r="G45" s="97" t="s">
        <v>262</v>
      </c>
      <c r="H45" s="86">
        <v>1</v>
      </c>
      <c r="I45" s="90">
        <v>2190</v>
      </c>
      <c r="J45" s="97"/>
      <c r="K45" s="86">
        <v>1</v>
      </c>
      <c r="L45" s="90">
        <v>2190</v>
      </c>
      <c r="M45" s="84">
        <v>1644</v>
      </c>
      <c r="N45" s="19">
        <f t="shared" si="0"/>
        <v>546</v>
      </c>
      <c r="O45" s="55"/>
      <c r="P45" s="11"/>
    </row>
    <row r="46" spans="1:16" ht="12.75">
      <c r="A46" s="9">
        <v>7</v>
      </c>
      <c r="B46" s="74" t="s">
        <v>496</v>
      </c>
      <c r="C46" s="91">
        <v>2016</v>
      </c>
      <c r="D46" s="91">
        <v>101460005</v>
      </c>
      <c r="E46" s="97"/>
      <c r="F46" s="97"/>
      <c r="G46" s="97" t="s">
        <v>262</v>
      </c>
      <c r="H46" s="86">
        <v>1</v>
      </c>
      <c r="I46" s="90">
        <v>14388</v>
      </c>
      <c r="J46" s="97"/>
      <c r="K46" s="86">
        <v>1</v>
      </c>
      <c r="L46" s="90">
        <v>14388</v>
      </c>
      <c r="M46" s="84">
        <v>7196</v>
      </c>
      <c r="N46" s="19">
        <f t="shared" si="0"/>
        <v>7192</v>
      </c>
      <c r="O46" s="55"/>
      <c r="P46" s="11"/>
    </row>
    <row r="47" spans="1:16" ht="12.75">
      <c r="A47" s="9">
        <v>8</v>
      </c>
      <c r="B47" s="74" t="s">
        <v>497</v>
      </c>
      <c r="C47" s="91">
        <v>2016</v>
      </c>
      <c r="D47" s="91">
        <v>101400002</v>
      </c>
      <c r="E47" s="97"/>
      <c r="F47" s="97"/>
      <c r="G47" s="97" t="s">
        <v>498</v>
      </c>
      <c r="H47" s="86">
        <v>1</v>
      </c>
      <c r="I47" s="90">
        <v>12360</v>
      </c>
      <c r="J47" s="97"/>
      <c r="K47" s="86">
        <v>1</v>
      </c>
      <c r="L47" s="90">
        <v>12360</v>
      </c>
      <c r="M47" s="84">
        <v>3708</v>
      </c>
      <c r="N47" s="19">
        <f t="shared" si="0"/>
        <v>8652</v>
      </c>
      <c r="O47" s="55"/>
      <c r="P47" s="11"/>
    </row>
    <row r="48" spans="1:16" ht="12.75">
      <c r="A48" s="9">
        <v>9</v>
      </c>
      <c r="B48" s="74" t="s">
        <v>499</v>
      </c>
      <c r="C48" s="91">
        <v>2017</v>
      </c>
      <c r="D48" s="91">
        <v>101460012</v>
      </c>
      <c r="E48" s="97"/>
      <c r="F48" s="97"/>
      <c r="G48" s="97" t="s">
        <v>262</v>
      </c>
      <c r="H48" s="86">
        <v>1</v>
      </c>
      <c r="I48" s="90">
        <v>10300</v>
      </c>
      <c r="J48" s="97"/>
      <c r="K48" s="86">
        <v>1</v>
      </c>
      <c r="L48" s="90">
        <v>10300</v>
      </c>
      <c r="M48" s="84">
        <v>3174</v>
      </c>
      <c r="N48" s="19">
        <f t="shared" si="0"/>
        <v>7126</v>
      </c>
      <c r="O48" s="55"/>
      <c r="P48" s="11"/>
    </row>
    <row r="49" spans="1:16" ht="12.75">
      <c r="A49" s="9">
        <v>10</v>
      </c>
      <c r="B49" s="74" t="s">
        <v>500</v>
      </c>
      <c r="C49" s="91">
        <v>2017</v>
      </c>
      <c r="D49" s="91">
        <v>101460015</v>
      </c>
      <c r="E49" s="97"/>
      <c r="F49" s="97"/>
      <c r="G49" s="97" t="s">
        <v>262</v>
      </c>
      <c r="H49" s="86">
        <v>1</v>
      </c>
      <c r="I49" s="90">
        <v>11649</v>
      </c>
      <c r="J49" s="97"/>
      <c r="K49" s="86">
        <v>1</v>
      </c>
      <c r="L49" s="90">
        <v>11649</v>
      </c>
      <c r="M49" s="84">
        <v>3591</v>
      </c>
      <c r="N49" s="19">
        <f t="shared" si="0"/>
        <v>8058</v>
      </c>
      <c r="O49" s="55"/>
      <c r="P49" s="10"/>
    </row>
    <row r="50" spans="1:16" ht="12.75">
      <c r="A50" s="9">
        <v>11</v>
      </c>
      <c r="B50" s="74" t="s">
        <v>501</v>
      </c>
      <c r="C50" s="91">
        <v>2019</v>
      </c>
      <c r="D50" s="91">
        <v>101400003</v>
      </c>
      <c r="E50" s="97"/>
      <c r="F50" s="97"/>
      <c r="G50" s="97" t="s">
        <v>262</v>
      </c>
      <c r="H50" s="86">
        <v>1</v>
      </c>
      <c r="I50" s="90">
        <v>68600</v>
      </c>
      <c r="J50" s="97"/>
      <c r="K50" s="86">
        <v>1</v>
      </c>
      <c r="L50" s="90">
        <v>68600</v>
      </c>
      <c r="M50" s="84">
        <v>8004</v>
      </c>
      <c r="N50" s="19">
        <f t="shared" si="0"/>
        <v>60596</v>
      </c>
      <c r="O50" s="55"/>
      <c r="P50" s="10"/>
    </row>
    <row r="51" spans="1:16" ht="12.75">
      <c r="A51" s="9">
        <v>12</v>
      </c>
      <c r="B51" s="74" t="s">
        <v>501</v>
      </c>
      <c r="C51" s="91">
        <v>2019</v>
      </c>
      <c r="D51" s="91">
        <v>101400004</v>
      </c>
      <c r="E51" s="97"/>
      <c r="F51" s="97"/>
      <c r="G51" s="97" t="s">
        <v>262</v>
      </c>
      <c r="H51" s="86">
        <v>1</v>
      </c>
      <c r="I51" s="90">
        <v>68600</v>
      </c>
      <c r="J51" s="97"/>
      <c r="K51" s="86">
        <v>1</v>
      </c>
      <c r="L51" s="90">
        <v>68600</v>
      </c>
      <c r="M51" s="84">
        <v>8004</v>
      </c>
      <c r="N51" s="19">
        <f t="shared" si="0"/>
        <v>60596</v>
      </c>
      <c r="O51" s="55"/>
      <c r="P51" s="10"/>
    </row>
    <row r="52" spans="1:16" ht="12.75">
      <c r="A52" s="9">
        <v>13</v>
      </c>
      <c r="B52" s="113" t="s">
        <v>502</v>
      </c>
      <c r="C52" s="91">
        <v>2019</v>
      </c>
      <c r="D52" s="91">
        <v>101400005</v>
      </c>
      <c r="E52" s="86"/>
      <c r="F52" s="86"/>
      <c r="G52" s="97" t="s">
        <v>262</v>
      </c>
      <c r="H52" s="86">
        <v>1</v>
      </c>
      <c r="I52" s="90">
        <v>18250</v>
      </c>
      <c r="J52" s="86"/>
      <c r="K52" s="86">
        <v>1</v>
      </c>
      <c r="L52" s="90">
        <v>18250</v>
      </c>
      <c r="M52" s="133">
        <v>2129</v>
      </c>
      <c r="N52" s="19">
        <f t="shared" si="0"/>
        <v>16121</v>
      </c>
      <c r="O52" s="55"/>
      <c r="P52" s="10"/>
    </row>
    <row r="53" spans="1:16" ht="12.75">
      <c r="A53" s="9">
        <v>14</v>
      </c>
      <c r="B53" s="137" t="s">
        <v>503</v>
      </c>
      <c r="C53" s="91">
        <v>2019</v>
      </c>
      <c r="D53" s="101" t="s">
        <v>504</v>
      </c>
      <c r="E53" s="97"/>
      <c r="F53" s="97"/>
      <c r="G53" s="97" t="s">
        <v>262</v>
      </c>
      <c r="H53" s="86">
        <v>1</v>
      </c>
      <c r="I53" s="90">
        <v>10500</v>
      </c>
      <c r="J53" s="97"/>
      <c r="K53" s="86">
        <v>1</v>
      </c>
      <c r="L53" s="90">
        <v>10500</v>
      </c>
      <c r="M53" s="125">
        <v>1225</v>
      </c>
      <c r="N53" s="19">
        <f t="shared" si="0"/>
        <v>9275</v>
      </c>
      <c r="O53" s="55"/>
      <c r="P53" s="10"/>
    </row>
    <row r="54" spans="1:16" ht="12.75">
      <c r="A54" s="9">
        <v>15</v>
      </c>
      <c r="B54" s="137" t="s">
        <v>505</v>
      </c>
      <c r="C54" s="91">
        <v>2019</v>
      </c>
      <c r="D54" s="101" t="s">
        <v>506</v>
      </c>
      <c r="E54" s="97"/>
      <c r="F54" s="97"/>
      <c r="G54" s="97" t="s">
        <v>262</v>
      </c>
      <c r="H54" s="86">
        <v>1</v>
      </c>
      <c r="I54" s="90">
        <v>13080</v>
      </c>
      <c r="J54" s="97"/>
      <c r="K54" s="86">
        <v>1</v>
      </c>
      <c r="L54" s="90">
        <v>13080</v>
      </c>
      <c r="M54" s="125">
        <v>1526</v>
      </c>
      <c r="N54" s="19">
        <f t="shared" si="0"/>
        <v>11554</v>
      </c>
      <c r="O54" s="55"/>
      <c r="P54" s="10"/>
    </row>
    <row r="55" spans="1:16" ht="12.75">
      <c r="A55" s="9">
        <v>16</v>
      </c>
      <c r="B55" s="137" t="s">
        <v>507</v>
      </c>
      <c r="C55" s="91">
        <v>2020</v>
      </c>
      <c r="D55" s="101" t="s">
        <v>508</v>
      </c>
      <c r="E55" s="97"/>
      <c r="F55" s="97"/>
      <c r="G55" s="97" t="s">
        <v>262</v>
      </c>
      <c r="H55" s="86">
        <v>1</v>
      </c>
      <c r="I55" s="90">
        <v>80000</v>
      </c>
      <c r="J55" s="97"/>
      <c r="K55" s="86">
        <v>1</v>
      </c>
      <c r="L55" s="90">
        <v>80000</v>
      </c>
      <c r="M55" s="125">
        <v>2000</v>
      </c>
      <c r="N55" s="19">
        <f t="shared" si="0"/>
        <v>78000</v>
      </c>
      <c r="O55" s="55"/>
      <c r="P55" s="10"/>
    </row>
    <row r="56" spans="1:16" ht="12.75">
      <c r="A56" s="9">
        <v>17</v>
      </c>
      <c r="B56" s="137" t="s">
        <v>509</v>
      </c>
      <c r="C56" s="91">
        <v>2020</v>
      </c>
      <c r="D56" s="101" t="s">
        <v>510</v>
      </c>
      <c r="E56" s="97"/>
      <c r="F56" s="97"/>
      <c r="G56" s="97" t="s">
        <v>262</v>
      </c>
      <c r="H56" s="86">
        <v>1</v>
      </c>
      <c r="I56" s="90">
        <v>13800</v>
      </c>
      <c r="J56" s="97"/>
      <c r="K56" s="86">
        <v>1</v>
      </c>
      <c r="L56" s="90">
        <v>13800</v>
      </c>
      <c r="M56" s="125">
        <v>345</v>
      </c>
      <c r="N56" s="19">
        <f t="shared" si="0"/>
        <v>13455</v>
      </c>
      <c r="O56" s="55"/>
      <c r="P56" s="10"/>
    </row>
    <row r="57" spans="1:16" ht="12.75">
      <c r="A57" s="9">
        <v>18</v>
      </c>
      <c r="B57" s="137" t="s">
        <v>511</v>
      </c>
      <c r="C57" s="91">
        <v>2020</v>
      </c>
      <c r="D57" s="101" t="s">
        <v>512</v>
      </c>
      <c r="E57" s="97"/>
      <c r="F57" s="97"/>
      <c r="G57" s="97" t="s">
        <v>262</v>
      </c>
      <c r="H57" s="86">
        <v>1</v>
      </c>
      <c r="I57" s="90">
        <v>20280</v>
      </c>
      <c r="J57" s="97"/>
      <c r="K57" s="86">
        <v>1</v>
      </c>
      <c r="L57" s="90">
        <v>20280</v>
      </c>
      <c r="M57" s="125">
        <v>507</v>
      </c>
      <c r="N57" s="19">
        <f t="shared" si="0"/>
        <v>19773</v>
      </c>
      <c r="O57" s="55"/>
      <c r="P57" s="10"/>
    </row>
    <row r="58" spans="1:16" ht="12.75">
      <c r="A58" s="9">
        <v>19</v>
      </c>
      <c r="B58" s="137" t="s">
        <v>513</v>
      </c>
      <c r="C58" s="91">
        <v>2020</v>
      </c>
      <c r="D58" s="101" t="s">
        <v>514</v>
      </c>
      <c r="E58" s="97"/>
      <c r="F58" s="97"/>
      <c r="G58" s="97" t="s">
        <v>262</v>
      </c>
      <c r="H58" s="86">
        <v>1</v>
      </c>
      <c r="I58" s="90">
        <v>15840</v>
      </c>
      <c r="J58" s="97"/>
      <c r="K58" s="86">
        <v>1</v>
      </c>
      <c r="L58" s="90">
        <v>15840</v>
      </c>
      <c r="M58" s="125">
        <v>396</v>
      </c>
      <c r="N58" s="19">
        <f t="shared" si="0"/>
        <v>15444</v>
      </c>
      <c r="O58" s="55"/>
      <c r="P58" s="10"/>
    </row>
    <row r="59" spans="1:16" ht="12.75" hidden="1">
      <c r="A59" s="9"/>
      <c r="B59" s="74"/>
      <c r="C59" s="100"/>
      <c r="D59" s="91"/>
      <c r="E59" s="97"/>
      <c r="F59" s="97"/>
      <c r="G59" s="97"/>
      <c r="H59" s="86"/>
      <c r="I59" s="90"/>
      <c r="J59" s="97"/>
      <c r="K59" s="86"/>
      <c r="L59" s="90"/>
      <c r="M59" s="84"/>
      <c r="N59" s="19"/>
      <c r="O59" s="55"/>
      <c r="P59" s="10"/>
    </row>
    <row r="60" spans="1:16" ht="12.75" hidden="1">
      <c r="A60" s="9"/>
      <c r="B60" s="74"/>
      <c r="C60" s="100"/>
      <c r="D60" s="91"/>
      <c r="E60" s="97"/>
      <c r="F60" s="97"/>
      <c r="G60" s="97"/>
      <c r="H60" s="86"/>
      <c r="I60" s="90"/>
      <c r="J60" s="97"/>
      <c r="K60" s="86"/>
      <c r="L60" s="90"/>
      <c r="M60" s="84"/>
      <c r="N60" s="19"/>
      <c r="O60" s="55"/>
      <c r="P60" s="10"/>
    </row>
    <row r="61" spans="1:16" ht="12.75" hidden="1">
      <c r="A61" s="9"/>
      <c r="B61" s="74"/>
      <c r="C61" s="100"/>
      <c r="D61" s="91"/>
      <c r="E61" s="97"/>
      <c r="F61" s="97"/>
      <c r="G61" s="97"/>
      <c r="H61" s="86"/>
      <c r="I61" s="90"/>
      <c r="J61" s="97"/>
      <c r="K61" s="86"/>
      <c r="L61" s="90"/>
      <c r="M61" s="84"/>
      <c r="N61" s="19"/>
      <c r="O61" s="55"/>
      <c r="P61" s="10"/>
    </row>
    <row r="62" spans="1:16" ht="12.75" hidden="1">
      <c r="A62" s="9">
        <v>16</v>
      </c>
      <c r="B62" s="110"/>
      <c r="C62" s="86"/>
      <c r="D62" s="91"/>
      <c r="E62" s="86"/>
      <c r="F62" s="86"/>
      <c r="G62" s="97"/>
      <c r="H62" s="86"/>
      <c r="I62" s="90"/>
      <c r="J62" s="86"/>
      <c r="K62" s="86"/>
      <c r="L62" s="90"/>
      <c r="M62" s="122"/>
      <c r="N62" s="123">
        <f t="shared" si="0"/>
        <v>0</v>
      </c>
      <c r="O62" s="118"/>
      <c r="P62" s="124"/>
    </row>
    <row r="63" spans="1:16" ht="15" customHeight="1">
      <c r="A63" s="9"/>
      <c r="B63" s="194" t="s">
        <v>273</v>
      </c>
      <c r="C63" s="195"/>
      <c r="D63" s="195"/>
      <c r="E63" s="195"/>
      <c r="F63" s="195"/>
      <c r="G63" s="196"/>
      <c r="H63" s="96">
        <f>SUM(H64:H65)</f>
        <v>2</v>
      </c>
      <c r="I63" s="96">
        <f>SUM(I64:I65)</f>
        <v>17685</v>
      </c>
      <c r="J63" s="96"/>
      <c r="K63" s="96">
        <f>SUM(K64:K65)</f>
        <v>2</v>
      </c>
      <c r="L63" s="96">
        <f>SUM(L64:L65)</f>
        <v>17685</v>
      </c>
      <c r="M63" s="96">
        <f>SUM(M64:M65)</f>
        <v>3372</v>
      </c>
      <c r="N63" s="96">
        <f>SUM(N64:N65)</f>
        <v>14313</v>
      </c>
      <c r="O63" s="118"/>
      <c r="P63" s="124"/>
    </row>
    <row r="64" spans="1:16" ht="12.75">
      <c r="A64" s="9">
        <v>1</v>
      </c>
      <c r="B64" s="74" t="s">
        <v>369</v>
      </c>
      <c r="C64" s="91">
        <v>2002</v>
      </c>
      <c r="D64" s="91">
        <v>101630002</v>
      </c>
      <c r="E64" s="97"/>
      <c r="F64" s="97"/>
      <c r="G64" s="98" t="s">
        <v>262</v>
      </c>
      <c r="H64" s="86">
        <v>1</v>
      </c>
      <c r="I64" s="90">
        <v>1608</v>
      </c>
      <c r="J64" s="97"/>
      <c r="K64" s="86">
        <v>1</v>
      </c>
      <c r="L64" s="90">
        <v>1608</v>
      </c>
      <c r="M64" s="84">
        <v>156</v>
      </c>
      <c r="N64" s="125">
        <f t="shared" si="0"/>
        <v>1452</v>
      </c>
      <c r="O64" s="126"/>
      <c r="P64" s="99"/>
    </row>
    <row r="65" spans="1:16" ht="12.75">
      <c r="A65" s="9">
        <v>2</v>
      </c>
      <c r="B65" s="74" t="s">
        <v>370</v>
      </c>
      <c r="C65" s="91">
        <v>2016</v>
      </c>
      <c r="D65" s="91">
        <v>101620001</v>
      </c>
      <c r="E65" s="97"/>
      <c r="F65" s="97"/>
      <c r="G65" s="98" t="s">
        <v>262</v>
      </c>
      <c r="H65" s="86">
        <v>1</v>
      </c>
      <c r="I65" s="90">
        <v>16077</v>
      </c>
      <c r="J65" s="97"/>
      <c r="K65" s="86">
        <v>1</v>
      </c>
      <c r="L65" s="90">
        <v>16077</v>
      </c>
      <c r="M65" s="84">
        <v>3216</v>
      </c>
      <c r="N65" s="125">
        <f t="shared" si="0"/>
        <v>12861</v>
      </c>
      <c r="O65" s="126"/>
      <c r="P65" s="99"/>
    </row>
    <row r="66" spans="1:16" ht="17.25" customHeight="1">
      <c r="A66" s="9"/>
      <c r="B66" s="194" t="s">
        <v>277</v>
      </c>
      <c r="C66" s="195"/>
      <c r="D66" s="195"/>
      <c r="E66" s="195"/>
      <c r="F66" s="195"/>
      <c r="G66" s="196"/>
      <c r="H66" s="96">
        <f>SUM(H67:H111)</f>
        <v>267</v>
      </c>
      <c r="I66" s="95">
        <f>SUM(I67:I111)</f>
        <v>142780</v>
      </c>
      <c r="J66" s="95"/>
      <c r="K66" s="95">
        <f>SUM(K67:K111)</f>
        <v>267</v>
      </c>
      <c r="L66" s="95">
        <f>SUM(L67:L111)</f>
        <v>142780</v>
      </c>
      <c r="M66" s="95">
        <f>SUM(M67:M111)</f>
        <v>71390</v>
      </c>
      <c r="N66" s="95">
        <f>SUM(N67:N111)</f>
        <v>71390</v>
      </c>
      <c r="O66" s="126"/>
      <c r="P66" s="127"/>
    </row>
    <row r="67" spans="1:16" ht="12.75">
      <c r="A67" s="9">
        <v>1</v>
      </c>
      <c r="B67" s="79" t="s">
        <v>298</v>
      </c>
      <c r="C67" s="97"/>
      <c r="D67" s="101" t="s">
        <v>299</v>
      </c>
      <c r="E67" s="97"/>
      <c r="F67" s="97"/>
      <c r="G67" s="97" t="s">
        <v>262</v>
      </c>
      <c r="H67" s="86">
        <v>1</v>
      </c>
      <c r="I67" s="90">
        <v>130</v>
      </c>
      <c r="J67" s="97"/>
      <c r="K67" s="86">
        <v>1</v>
      </c>
      <c r="L67" s="90">
        <v>130</v>
      </c>
      <c r="M67" s="80">
        <f>SUM(L67*50%)</f>
        <v>65</v>
      </c>
      <c r="N67" s="19">
        <f t="shared" si="0"/>
        <v>65</v>
      </c>
      <c r="O67" s="55"/>
      <c r="P67" s="86"/>
    </row>
    <row r="68" spans="1:16" ht="12.75">
      <c r="A68" s="9">
        <v>2</v>
      </c>
      <c r="B68" s="112" t="s">
        <v>300</v>
      </c>
      <c r="C68" s="97"/>
      <c r="D68" s="101" t="s">
        <v>301</v>
      </c>
      <c r="E68" s="97"/>
      <c r="F68" s="97"/>
      <c r="G68" s="97" t="s">
        <v>262</v>
      </c>
      <c r="H68" s="86">
        <v>1</v>
      </c>
      <c r="I68" s="90">
        <v>187</v>
      </c>
      <c r="J68" s="97"/>
      <c r="K68" s="86">
        <v>1</v>
      </c>
      <c r="L68" s="90">
        <v>187</v>
      </c>
      <c r="M68" s="80">
        <f>SUM(L68*50%)</f>
        <v>93.5</v>
      </c>
      <c r="N68" s="19">
        <f t="shared" si="0"/>
        <v>93.5</v>
      </c>
      <c r="O68" s="55"/>
      <c r="P68" s="86"/>
    </row>
    <row r="69" spans="1:16" ht="12.75">
      <c r="A69" s="9">
        <v>3</v>
      </c>
      <c r="B69" s="79" t="s">
        <v>302</v>
      </c>
      <c r="C69" s="97"/>
      <c r="D69" s="101" t="s">
        <v>303</v>
      </c>
      <c r="E69" s="97"/>
      <c r="F69" s="97"/>
      <c r="G69" s="97" t="s">
        <v>262</v>
      </c>
      <c r="H69" s="86">
        <v>1</v>
      </c>
      <c r="I69" s="90">
        <v>102</v>
      </c>
      <c r="J69" s="97"/>
      <c r="K69" s="86">
        <v>1</v>
      </c>
      <c r="L69" s="90">
        <v>102</v>
      </c>
      <c r="M69" s="80">
        <f aca="true" t="shared" si="1" ref="M69:M111">SUM(L69*50%)</f>
        <v>51</v>
      </c>
      <c r="N69" s="19">
        <f t="shared" si="0"/>
        <v>51</v>
      </c>
      <c r="O69" s="55"/>
      <c r="P69" s="86"/>
    </row>
    <row r="70" spans="1:16" ht="12.75">
      <c r="A70" s="9">
        <v>6</v>
      </c>
      <c r="B70" s="79" t="s">
        <v>306</v>
      </c>
      <c r="C70" s="97"/>
      <c r="D70" s="101" t="s">
        <v>307</v>
      </c>
      <c r="E70" s="97"/>
      <c r="F70" s="97"/>
      <c r="G70" s="97" t="s">
        <v>262</v>
      </c>
      <c r="H70" s="86">
        <v>2</v>
      </c>
      <c r="I70" s="90">
        <v>38</v>
      </c>
      <c r="J70" s="97"/>
      <c r="K70" s="86">
        <v>2</v>
      </c>
      <c r="L70" s="90">
        <v>38</v>
      </c>
      <c r="M70" s="80">
        <f t="shared" si="1"/>
        <v>19</v>
      </c>
      <c r="N70" s="19">
        <f t="shared" si="0"/>
        <v>19</v>
      </c>
      <c r="O70" s="55"/>
      <c r="P70" s="86"/>
    </row>
    <row r="71" spans="1:16" ht="12.75">
      <c r="A71" s="9">
        <v>7</v>
      </c>
      <c r="B71" s="79" t="s">
        <v>308</v>
      </c>
      <c r="C71" s="97"/>
      <c r="D71" s="101" t="s">
        <v>309</v>
      </c>
      <c r="E71" s="97"/>
      <c r="F71" s="97"/>
      <c r="G71" s="97" t="s">
        <v>262</v>
      </c>
      <c r="H71" s="86">
        <v>1</v>
      </c>
      <c r="I71" s="90">
        <v>3</v>
      </c>
      <c r="J71" s="97"/>
      <c r="K71" s="86">
        <v>1</v>
      </c>
      <c r="L71" s="90">
        <v>3</v>
      </c>
      <c r="M71" s="80">
        <f t="shared" si="1"/>
        <v>1.5</v>
      </c>
      <c r="N71" s="19">
        <f t="shared" si="0"/>
        <v>1.5</v>
      </c>
      <c r="O71" s="55"/>
      <c r="P71" s="86"/>
    </row>
    <row r="72" spans="1:16" ht="12.75">
      <c r="A72" s="9">
        <v>8</v>
      </c>
      <c r="B72" s="79" t="s">
        <v>310</v>
      </c>
      <c r="C72" s="97"/>
      <c r="D72" s="102" t="s">
        <v>311</v>
      </c>
      <c r="E72" s="97"/>
      <c r="F72" s="97"/>
      <c r="G72" s="97" t="s">
        <v>262</v>
      </c>
      <c r="H72" s="86">
        <v>1</v>
      </c>
      <c r="I72" s="90">
        <v>2670</v>
      </c>
      <c r="J72" s="97"/>
      <c r="K72" s="86">
        <v>1</v>
      </c>
      <c r="L72" s="90">
        <v>2670</v>
      </c>
      <c r="M72" s="80">
        <f t="shared" si="1"/>
        <v>1335</v>
      </c>
      <c r="N72" s="19">
        <f t="shared" si="0"/>
        <v>1335</v>
      </c>
      <c r="O72" s="55"/>
      <c r="P72" s="86"/>
    </row>
    <row r="73" spans="1:16" ht="12.75">
      <c r="A73" s="9">
        <v>9</v>
      </c>
      <c r="B73" s="112" t="s">
        <v>312</v>
      </c>
      <c r="C73" s="97"/>
      <c r="D73" s="102" t="s">
        <v>313</v>
      </c>
      <c r="E73" s="97"/>
      <c r="F73" s="97"/>
      <c r="G73" s="97" t="s">
        <v>262</v>
      </c>
      <c r="H73" s="86">
        <v>1</v>
      </c>
      <c r="I73" s="90">
        <v>1630</v>
      </c>
      <c r="J73" s="97"/>
      <c r="K73" s="86">
        <v>1</v>
      </c>
      <c r="L73" s="90">
        <v>1630</v>
      </c>
      <c r="M73" s="80">
        <f t="shared" si="1"/>
        <v>815</v>
      </c>
      <c r="N73" s="19">
        <f t="shared" si="0"/>
        <v>815</v>
      </c>
      <c r="O73" s="55"/>
      <c r="P73" s="86"/>
    </row>
    <row r="74" spans="1:16" ht="12.75">
      <c r="A74" s="9">
        <v>10</v>
      </c>
      <c r="B74" s="79" t="s">
        <v>312</v>
      </c>
      <c r="C74" s="97"/>
      <c r="D74" s="102" t="s">
        <v>314</v>
      </c>
      <c r="E74" s="97"/>
      <c r="F74" s="97"/>
      <c r="G74" s="97" t="s">
        <v>262</v>
      </c>
      <c r="H74" s="86">
        <v>1</v>
      </c>
      <c r="I74" s="90">
        <v>3000</v>
      </c>
      <c r="J74" s="97"/>
      <c r="K74" s="86">
        <v>1</v>
      </c>
      <c r="L74" s="90">
        <v>3000</v>
      </c>
      <c r="M74" s="80">
        <f t="shared" si="1"/>
        <v>1500</v>
      </c>
      <c r="N74" s="19">
        <f t="shared" si="0"/>
        <v>1500</v>
      </c>
      <c r="O74" s="55"/>
      <c r="P74" s="86"/>
    </row>
    <row r="75" spans="1:16" ht="12.75">
      <c r="A75" s="9">
        <v>11</v>
      </c>
      <c r="B75" s="79" t="s">
        <v>315</v>
      </c>
      <c r="C75" s="97"/>
      <c r="D75" s="102" t="s">
        <v>316</v>
      </c>
      <c r="E75" s="97"/>
      <c r="F75" s="97"/>
      <c r="G75" s="97" t="s">
        <v>262</v>
      </c>
      <c r="H75" s="86">
        <v>1</v>
      </c>
      <c r="I75" s="90">
        <v>1150</v>
      </c>
      <c r="J75" s="97"/>
      <c r="K75" s="86">
        <v>1</v>
      </c>
      <c r="L75" s="90">
        <v>1150</v>
      </c>
      <c r="M75" s="80">
        <f t="shared" si="1"/>
        <v>575</v>
      </c>
      <c r="N75" s="19">
        <f t="shared" si="0"/>
        <v>575</v>
      </c>
      <c r="O75" s="55"/>
      <c r="P75" s="86"/>
    </row>
    <row r="76" spans="1:16" ht="12.75">
      <c r="A76" s="9">
        <v>12</v>
      </c>
      <c r="B76" s="79" t="s">
        <v>317</v>
      </c>
      <c r="C76" s="97"/>
      <c r="D76" s="102" t="s">
        <v>318</v>
      </c>
      <c r="E76" s="97"/>
      <c r="F76" s="97"/>
      <c r="G76" s="97" t="s">
        <v>262</v>
      </c>
      <c r="H76" s="86">
        <v>1</v>
      </c>
      <c r="I76" s="90">
        <v>5458</v>
      </c>
      <c r="J76" s="97"/>
      <c r="K76" s="86">
        <v>1</v>
      </c>
      <c r="L76" s="90">
        <v>5458</v>
      </c>
      <c r="M76" s="80">
        <f t="shared" si="1"/>
        <v>2729</v>
      </c>
      <c r="N76" s="19">
        <f t="shared" si="0"/>
        <v>2729</v>
      </c>
      <c r="O76" s="55"/>
      <c r="P76" s="86"/>
    </row>
    <row r="77" spans="1:16" ht="12.75">
      <c r="A77" s="9">
        <v>13</v>
      </c>
      <c r="B77" s="79" t="s">
        <v>319</v>
      </c>
      <c r="C77" s="97"/>
      <c r="D77" s="102" t="s">
        <v>320</v>
      </c>
      <c r="E77" s="97"/>
      <c r="F77" s="97"/>
      <c r="G77" s="97" t="s">
        <v>262</v>
      </c>
      <c r="H77" s="86">
        <v>1</v>
      </c>
      <c r="I77" s="90">
        <v>9900</v>
      </c>
      <c r="J77" s="97"/>
      <c r="K77" s="86">
        <v>1</v>
      </c>
      <c r="L77" s="90">
        <v>9900</v>
      </c>
      <c r="M77" s="80">
        <f t="shared" si="1"/>
        <v>4950</v>
      </c>
      <c r="N77" s="19">
        <f t="shared" si="0"/>
        <v>4950</v>
      </c>
      <c r="O77" s="55"/>
      <c r="P77" s="86"/>
    </row>
    <row r="78" spans="1:16" ht="12.75">
      <c r="A78" s="9">
        <v>14</v>
      </c>
      <c r="B78" s="79" t="s">
        <v>321</v>
      </c>
      <c r="C78" s="101"/>
      <c r="D78" s="102" t="s">
        <v>322</v>
      </c>
      <c r="E78" s="97"/>
      <c r="F78" s="97"/>
      <c r="G78" s="97" t="s">
        <v>262</v>
      </c>
      <c r="H78" s="86">
        <v>10</v>
      </c>
      <c r="I78" s="90">
        <v>31500</v>
      </c>
      <c r="J78" s="97"/>
      <c r="K78" s="86">
        <v>10</v>
      </c>
      <c r="L78" s="90">
        <v>31500</v>
      </c>
      <c r="M78" s="80">
        <f t="shared" si="1"/>
        <v>15750</v>
      </c>
      <c r="N78" s="19">
        <f t="shared" si="0"/>
        <v>15750</v>
      </c>
      <c r="O78" s="55"/>
      <c r="P78" s="86"/>
    </row>
    <row r="79" spans="1:16" ht="12.75">
      <c r="A79" s="9">
        <v>15</v>
      </c>
      <c r="B79" s="79" t="s">
        <v>323</v>
      </c>
      <c r="C79" s="97"/>
      <c r="D79" s="102" t="s">
        <v>324</v>
      </c>
      <c r="E79" s="97"/>
      <c r="F79" s="97"/>
      <c r="G79" s="97" t="s">
        <v>262</v>
      </c>
      <c r="H79" s="86">
        <v>4</v>
      </c>
      <c r="I79" s="90">
        <v>23280</v>
      </c>
      <c r="J79" s="97"/>
      <c r="K79" s="86">
        <v>4</v>
      </c>
      <c r="L79" s="90">
        <v>23280</v>
      </c>
      <c r="M79" s="80">
        <f t="shared" si="1"/>
        <v>11640</v>
      </c>
      <c r="N79" s="19">
        <f t="shared" si="0"/>
        <v>11640</v>
      </c>
      <c r="O79" s="55"/>
      <c r="P79" s="86"/>
    </row>
    <row r="80" spans="1:16" ht="12.75">
      <c r="A80" s="9">
        <v>16</v>
      </c>
      <c r="B80" s="79" t="s">
        <v>325</v>
      </c>
      <c r="C80" s="101"/>
      <c r="D80" s="102" t="s">
        <v>326</v>
      </c>
      <c r="E80" s="97"/>
      <c r="F80" s="97"/>
      <c r="G80" s="97" t="s">
        <v>262</v>
      </c>
      <c r="H80" s="86">
        <v>1</v>
      </c>
      <c r="I80" s="90">
        <v>5625</v>
      </c>
      <c r="J80" s="97"/>
      <c r="K80" s="86">
        <v>1</v>
      </c>
      <c r="L80" s="90">
        <v>5625</v>
      </c>
      <c r="M80" s="80">
        <f t="shared" si="1"/>
        <v>2812.5</v>
      </c>
      <c r="N80" s="19">
        <f t="shared" si="0"/>
        <v>2812.5</v>
      </c>
      <c r="O80" s="55"/>
      <c r="P80" s="86"/>
    </row>
    <row r="81" spans="1:16" ht="12.75">
      <c r="A81" s="9">
        <v>17</v>
      </c>
      <c r="B81" s="79" t="s">
        <v>327</v>
      </c>
      <c r="C81" s="98"/>
      <c r="D81" s="102" t="s">
        <v>328</v>
      </c>
      <c r="E81" s="98"/>
      <c r="F81" s="98"/>
      <c r="G81" s="98" t="s">
        <v>262</v>
      </c>
      <c r="H81" s="86">
        <v>1</v>
      </c>
      <c r="I81" s="90">
        <v>3420</v>
      </c>
      <c r="J81" s="98"/>
      <c r="K81" s="86">
        <v>1</v>
      </c>
      <c r="L81" s="90">
        <v>3420</v>
      </c>
      <c r="M81" s="80">
        <f t="shared" si="1"/>
        <v>1710</v>
      </c>
      <c r="N81" s="80">
        <f t="shared" si="0"/>
        <v>1710</v>
      </c>
      <c r="O81" s="111"/>
      <c r="P81" s="70"/>
    </row>
    <row r="82" spans="1:16" ht="12.75">
      <c r="A82" s="9">
        <v>18</v>
      </c>
      <c r="B82" s="79" t="s">
        <v>327</v>
      </c>
      <c r="C82" s="101"/>
      <c r="D82" s="102" t="s">
        <v>329</v>
      </c>
      <c r="E82" s="97"/>
      <c r="F82" s="97"/>
      <c r="G82" s="97" t="s">
        <v>262</v>
      </c>
      <c r="H82" s="86">
        <v>1</v>
      </c>
      <c r="I82" s="90">
        <v>1960</v>
      </c>
      <c r="J82" s="97"/>
      <c r="K82" s="86">
        <v>1</v>
      </c>
      <c r="L82" s="90">
        <v>1960</v>
      </c>
      <c r="M82" s="80">
        <f t="shared" si="1"/>
        <v>980</v>
      </c>
      <c r="N82" s="19">
        <f t="shared" si="0"/>
        <v>980</v>
      </c>
      <c r="O82" s="55"/>
      <c r="P82" s="70"/>
    </row>
    <row r="83" spans="1:16" ht="12.75">
      <c r="A83" s="9">
        <v>19</v>
      </c>
      <c r="B83" s="79" t="s">
        <v>330</v>
      </c>
      <c r="C83" s="101"/>
      <c r="D83" s="102" t="s">
        <v>331</v>
      </c>
      <c r="E83" s="97"/>
      <c r="F83" s="97"/>
      <c r="G83" s="97" t="s">
        <v>262</v>
      </c>
      <c r="H83" s="86">
        <v>8</v>
      </c>
      <c r="I83" s="90">
        <v>14592</v>
      </c>
      <c r="J83" s="97"/>
      <c r="K83" s="86">
        <v>8</v>
      </c>
      <c r="L83" s="90">
        <v>14592</v>
      </c>
      <c r="M83" s="80">
        <f t="shared" si="1"/>
        <v>7296</v>
      </c>
      <c r="N83" s="19">
        <f t="shared" si="0"/>
        <v>7296</v>
      </c>
      <c r="O83" s="55"/>
      <c r="P83" s="70"/>
    </row>
    <row r="84" spans="1:16" ht="12.75">
      <c r="A84" s="9">
        <v>20</v>
      </c>
      <c r="B84" s="79" t="s">
        <v>332</v>
      </c>
      <c r="C84" s="97"/>
      <c r="D84" s="102" t="s">
        <v>333</v>
      </c>
      <c r="E84" s="97"/>
      <c r="F84" s="97"/>
      <c r="G84" s="97" t="s">
        <v>262</v>
      </c>
      <c r="H84" s="86">
        <v>8</v>
      </c>
      <c r="I84" s="90">
        <v>14592</v>
      </c>
      <c r="J84" s="97"/>
      <c r="K84" s="86">
        <v>8</v>
      </c>
      <c r="L84" s="90">
        <v>14592</v>
      </c>
      <c r="M84" s="80">
        <f t="shared" si="1"/>
        <v>7296</v>
      </c>
      <c r="N84" s="19">
        <f t="shared" si="0"/>
        <v>7296</v>
      </c>
      <c r="O84" s="55"/>
      <c r="P84" s="70"/>
    </row>
    <row r="85" spans="1:16" ht="12.75" hidden="1">
      <c r="A85" s="9">
        <v>21</v>
      </c>
      <c r="B85" s="79"/>
      <c r="C85" s="97"/>
      <c r="D85" s="102"/>
      <c r="E85" s="97"/>
      <c r="F85" s="97"/>
      <c r="G85" s="97"/>
      <c r="H85" s="86"/>
      <c r="I85" s="134"/>
      <c r="J85" s="97"/>
      <c r="K85" s="86"/>
      <c r="L85" s="90"/>
      <c r="M85" s="80">
        <f t="shared" si="1"/>
        <v>0</v>
      </c>
      <c r="N85" s="19">
        <f t="shared" si="0"/>
        <v>0</v>
      </c>
      <c r="O85" s="55"/>
      <c r="P85" s="70"/>
    </row>
    <row r="86" spans="1:16" ht="12.75">
      <c r="A86" s="9">
        <v>22</v>
      </c>
      <c r="B86" s="79" t="s">
        <v>336</v>
      </c>
      <c r="C86" s="97"/>
      <c r="D86" s="102" t="s">
        <v>337</v>
      </c>
      <c r="E86" s="97"/>
      <c r="F86" s="97"/>
      <c r="G86" s="97" t="s">
        <v>262</v>
      </c>
      <c r="H86" s="86">
        <v>2</v>
      </c>
      <c r="I86" s="90">
        <v>600</v>
      </c>
      <c r="J86" s="97"/>
      <c r="K86" s="86">
        <v>2</v>
      </c>
      <c r="L86" s="90">
        <v>600</v>
      </c>
      <c r="M86" s="80">
        <f t="shared" si="1"/>
        <v>300</v>
      </c>
      <c r="N86" s="19">
        <f t="shared" si="0"/>
        <v>300</v>
      </c>
      <c r="O86" s="55"/>
      <c r="P86" s="70"/>
    </row>
    <row r="87" spans="1:16" ht="12.75">
      <c r="A87" s="9">
        <v>23</v>
      </c>
      <c r="B87" s="79" t="s">
        <v>338</v>
      </c>
      <c r="C87" s="97"/>
      <c r="D87" s="102" t="s">
        <v>339</v>
      </c>
      <c r="E87" s="97"/>
      <c r="F87" s="97"/>
      <c r="G87" s="97" t="s">
        <v>265</v>
      </c>
      <c r="H87" s="86">
        <v>45</v>
      </c>
      <c r="I87" s="90">
        <v>3510</v>
      </c>
      <c r="J87" s="97"/>
      <c r="K87" s="86">
        <v>45</v>
      </c>
      <c r="L87" s="90">
        <v>3510</v>
      </c>
      <c r="M87" s="80">
        <f t="shared" si="1"/>
        <v>1755</v>
      </c>
      <c r="N87" s="19">
        <f t="shared" si="0"/>
        <v>1755</v>
      </c>
      <c r="O87" s="55"/>
      <c r="P87" s="70"/>
    </row>
    <row r="88" spans="1:16" ht="12.75">
      <c r="A88" s="9">
        <v>24</v>
      </c>
      <c r="B88" s="79" t="s">
        <v>340</v>
      </c>
      <c r="C88" s="97"/>
      <c r="D88" s="102" t="s">
        <v>341</v>
      </c>
      <c r="E88" s="97"/>
      <c r="F88" s="97"/>
      <c r="G88" s="97" t="s">
        <v>262</v>
      </c>
      <c r="H88" s="86">
        <v>1</v>
      </c>
      <c r="I88" s="90">
        <v>500</v>
      </c>
      <c r="J88" s="97"/>
      <c r="K88" s="86">
        <v>1</v>
      </c>
      <c r="L88" s="90">
        <v>500</v>
      </c>
      <c r="M88" s="80">
        <f t="shared" si="1"/>
        <v>250</v>
      </c>
      <c r="N88" s="19">
        <f t="shared" si="0"/>
        <v>250</v>
      </c>
      <c r="O88" s="55"/>
      <c r="P88" s="70"/>
    </row>
    <row r="89" spans="1:16" ht="12.75">
      <c r="A89" s="9">
        <v>25</v>
      </c>
      <c r="B89" s="79" t="s">
        <v>342</v>
      </c>
      <c r="C89" s="97"/>
      <c r="D89" s="102" t="s">
        <v>343</v>
      </c>
      <c r="E89" s="97"/>
      <c r="F89" s="97"/>
      <c r="G89" s="97" t="s">
        <v>262</v>
      </c>
      <c r="H89" s="86">
        <v>1</v>
      </c>
      <c r="I89" s="90">
        <v>700</v>
      </c>
      <c r="J89" s="97"/>
      <c r="K89" s="86">
        <v>1</v>
      </c>
      <c r="L89" s="90">
        <v>700</v>
      </c>
      <c r="M89" s="80">
        <f t="shared" si="1"/>
        <v>350</v>
      </c>
      <c r="N89" s="19">
        <f t="shared" si="0"/>
        <v>350</v>
      </c>
      <c r="O89" s="55"/>
      <c r="P89" s="70"/>
    </row>
    <row r="90" spans="1:16" ht="12.75">
      <c r="A90" s="9">
        <v>26</v>
      </c>
      <c r="B90" s="79" t="s">
        <v>344</v>
      </c>
      <c r="C90" s="97"/>
      <c r="D90" s="102" t="s">
        <v>345</v>
      </c>
      <c r="E90" s="97"/>
      <c r="F90" s="97"/>
      <c r="G90" s="97" t="s">
        <v>346</v>
      </c>
      <c r="H90" s="86">
        <v>1</v>
      </c>
      <c r="I90" s="90">
        <v>3340</v>
      </c>
      <c r="J90" s="97"/>
      <c r="K90" s="86">
        <v>1</v>
      </c>
      <c r="L90" s="90">
        <v>3340</v>
      </c>
      <c r="M90" s="80">
        <f t="shared" si="1"/>
        <v>1670</v>
      </c>
      <c r="N90" s="19">
        <f t="shared" si="0"/>
        <v>1670</v>
      </c>
      <c r="O90" s="55"/>
      <c r="P90" s="70"/>
    </row>
    <row r="91" spans="1:16" ht="12.75">
      <c r="A91" s="9">
        <v>27</v>
      </c>
      <c r="B91" s="79" t="s">
        <v>347</v>
      </c>
      <c r="C91" s="97"/>
      <c r="D91" s="102" t="s">
        <v>348</v>
      </c>
      <c r="E91" s="97"/>
      <c r="F91" s="97"/>
      <c r="G91" s="97" t="s">
        <v>262</v>
      </c>
      <c r="H91" s="86">
        <v>1</v>
      </c>
      <c r="I91" s="90">
        <v>230</v>
      </c>
      <c r="J91" s="97"/>
      <c r="K91" s="86">
        <v>1</v>
      </c>
      <c r="L91" s="90">
        <v>230</v>
      </c>
      <c r="M91" s="80">
        <f t="shared" si="1"/>
        <v>115</v>
      </c>
      <c r="N91" s="19">
        <f t="shared" si="0"/>
        <v>115</v>
      </c>
      <c r="O91" s="55"/>
      <c r="P91" s="70"/>
    </row>
    <row r="92" spans="1:16" ht="12.75" customHeight="1">
      <c r="A92" s="9">
        <v>28</v>
      </c>
      <c r="B92" s="79" t="s">
        <v>349</v>
      </c>
      <c r="C92" s="97"/>
      <c r="D92" s="102" t="s">
        <v>350</v>
      </c>
      <c r="E92" s="97"/>
      <c r="F92" s="97"/>
      <c r="G92" s="97" t="s">
        <v>262</v>
      </c>
      <c r="H92" s="86">
        <v>1</v>
      </c>
      <c r="I92" s="90">
        <v>170</v>
      </c>
      <c r="J92" s="97"/>
      <c r="K92" s="86">
        <v>1</v>
      </c>
      <c r="L92" s="90">
        <v>170</v>
      </c>
      <c r="M92" s="80">
        <f t="shared" si="1"/>
        <v>85</v>
      </c>
      <c r="N92" s="19">
        <f t="shared" si="0"/>
        <v>85</v>
      </c>
      <c r="O92" s="55"/>
      <c r="P92" s="92"/>
    </row>
    <row r="93" spans="1:16" ht="12.75" customHeight="1">
      <c r="A93" s="9">
        <v>29</v>
      </c>
      <c r="B93" s="79" t="s">
        <v>351</v>
      </c>
      <c r="C93" s="97"/>
      <c r="D93" s="102" t="s">
        <v>352</v>
      </c>
      <c r="E93" s="97"/>
      <c r="F93" s="97"/>
      <c r="G93" s="97" t="s">
        <v>262</v>
      </c>
      <c r="H93" s="86">
        <v>1</v>
      </c>
      <c r="I93" s="90">
        <v>275</v>
      </c>
      <c r="J93" s="97"/>
      <c r="K93" s="86">
        <v>1</v>
      </c>
      <c r="L93" s="90">
        <v>275</v>
      </c>
      <c r="M93" s="80">
        <f t="shared" si="1"/>
        <v>137.5</v>
      </c>
      <c r="N93" s="19">
        <f t="shared" si="0"/>
        <v>137.5</v>
      </c>
      <c r="O93" s="55"/>
      <c r="P93" s="92"/>
    </row>
    <row r="94" spans="1:16" ht="13.5" customHeight="1">
      <c r="A94" s="9">
        <v>30</v>
      </c>
      <c r="B94" s="79" t="s">
        <v>353</v>
      </c>
      <c r="C94" s="97"/>
      <c r="D94" s="102" t="s">
        <v>354</v>
      </c>
      <c r="E94" s="97"/>
      <c r="F94" s="97"/>
      <c r="G94" s="97" t="s">
        <v>262</v>
      </c>
      <c r="H94" s="86">
        <v>1</v>
      </c>
      <c r="I94" s="90">
        <v>695</v>
      </c>
      <c r="J94" s="97"/>
      <c r="K94" s="86">
        <v>1</v>
      </c>
      <c r="L94" s="90">
        <v>695</v>
      </c>
      <c r="M94" s="80">
        <f t="shared" si="1"/>
        <v>347.5</v>
      </c>
      <c r="N94" s="19">
        <f t="shared" si="0"/>
        <v>347.5</v>
      </c>
      <c r="O94" s="55"/>
      <c r="P94" s="92"/>
    </row>
    <row r="95" spans="1:16" ht="13.5" customHeight="1">
      <c r="A95" s="9">
        <v>31</v>
      </c>
      <c r="B95" s="79" t="s">
        <v>355</v>
      </c>
      <c r="C95" s="97"/>
      <c r="D95" s="102" t="s">
        <v>356</v>
      </c>
      <c r="E95" s="97"/>
      <c r="F95" s="97"/>
      <c r="G95" s="97" t="s">
        <v>262</v>
      </c>
      <c r="H95" s="86">
        <v>2</v>
      </c>
      <c r="I95" s="90">
        <v>770</v>
      </c>
      <c r="J95" s="97"/>
      <c r="K95" s="86">
        <v>2</v>
      </c>
      <c r="L95" s="90">
        <v>770</v>
      </c>
      <c r="M95" s="80">
        <f t="shared" si="1"/>
        <v>385</v>
      </c>
      <c r="N95" s="19">
        <f t="shared" si="0"/>
        <v>385</v>
      </c>
      <c r="O95" s="55"/>
      <c r="P95" s="92"/>
    </row>
    <row r="96" spans="1:16" ht="15.75">
      <c r="A96" s="9">
        <v>32</v>
      </c>
      <c r="B96" s="79" t="s">
        <v>357</v>
      </c>
      <c r="C96" s="97"/>
      <c r="D96" s="102" t="s">
        <v>358</v>
      </c>
      <c r="E96" s="97"/>
      <c r="F96" s="97"/>
      <c r="G96" s="97" t="s">
        <v>262</v>
      </c>
      <c r="H96" s="86">
        <v>4</v>
      </c>
      <c r="I96" s="90">
        <v>520</v>
      </c>
      <c r="J96" s="97"/>
      <c r="K96" s="86">
        <v>4</v>
      </c>
      <c r="L96" s="90">
        <v>520</v>
      </c>
      <c r="M96" s="80">
        <f t="shared" si="1"/>
        <v>260</v>
      </c>
      <c r="N96" s="19">
        <f t="shared" si="0"/>
        <v>260</v>
      </c>
      <c r="O96" s="55"/>
      <c r="P96" s="92"/>
    </row>
    <row r="97" spans="1:16" ht="15.75">
      <c r="A97" s="9">
        <v>33</v>
      </c>
      <c r="B97" s="79" t="s">
        <v>359</v>
      </c>
      <c r="C97" s="97"/>
      <c r="D97" s="102" t="s">
        <v>360</v>
      </c>
      <c r="E97" s="97"/>
      <c r="F97" s="97"/>
      <c r="G97" s="97" t="s">
        <v>262</v>
      </c>
      <c r="H97" s="86">
        <v>1</v>
      </c>
      <c r="I97" s="90">
        <v>2300</v>
      </c>
      <c r="J97" s="97"/>
      <c r="K97" s="86">
        <v>1</v>
      </c>
      <c r="L97" s="90">
        <v>2300</v>
      </c>
      <c r="M97" s="80">
        <f t="shared" si="1"/>
        <v>1150</v>
      </c>
      <c r="N97" s="19">
        <f t="shared" si="0"/>
        <v>1150</v>
      </c>
      <c r="O97" s="55"/>
      <c r="P97" s="92"/>
    </row>
    <row r="98" spans="1:16" ht="15.75">
      <c r="A98" s="9">
        <v>34</v>
      </c>
      <c r="B98" s="79" t="s">
        <v>361</v>
      </c>
      <c r="C98" s="97"/>
      <c r="D98" s="102" t="s">
        <v>362</v>
      </c>
      <c r="E98" s="97"/>
      <c r="F98" s="97"/>
      <c r="G98" s="97" t="s">
        <v>262</v>
      </c>
      <c r="H98" s="86">
        <v>1</v>
      </c>
      <c r="I98" s="90">
        <v>300</v>
      </c>
      <c r="J98" s="97"/>
      <c r="K98" s="86">
        <v>1</v>
      </c>
      <c r="L98" s="90">
        <v>300</v>
      </c>
      <c r="M98" s="80">
        <f t="shared" si="1"/>
        <v>150</v>
      </c>
      <c r="N98" s="19">
        <f t="shared" si="0"/>
        <v>150</v>
      </c>
      <c r="O98" s="55"/>
      <c r="P98" s="92"/>
    </row>
    <row r="99" spans="1:16" ht="15.75">
      <c r="A99" s="9">
        <v>35</v>
      </c>
      <c r="B99" s="79" t="s">
        <v>363</v>
      </c>
      <c r="C99" s="97"/>
      <c r="D99" s="102" t="s">
        <v>364</v>
      </c>
      <c r="E99" s="97"/>
      <c r="F99" s="97"/>
      <c r="G99" s="97" t="s">
        <v>262</v>
      </c>
      <c r="H99" s="86">
        <v>1</v>
      </c>
      <c r="I99" s="90">
        <v>500</v>
      </c>
      <c r="J99" s="97"/>
      <c r="K99" s="86">
        <v>1</v>
      </c>
      <c r="L99" s="90">
        <v>500</v>
      </c>
      <c r="M99" s="80">
        <f t="shared" si="1"/>
        <v>250</v>
      </c>
      <c r="N99" s="19">
        <f t="shared" si="0"/>
        <v>250</v>
      </c>
      <c r="O99" s="55"/>
      <c r="P99" s="92"/>
    </row>
    <row r="100" spans="1:16" ht="15.75">
      <c r="A100" s="9">
        <v>36</v>
      </c>
      <c r="B100" s="79" t="s">
        <v>365</v>
      </c>
      <c r="C100" s="97"/>
      <c r="D100" s="102" t="s">
        <v>366</v>
      </c>
      <c r="E100" s="97"/>
      <c r="F100" s="97"/>
      <c r="G100" s="97" t="s">
        <v>262</v>
      </c>
      <c r="H100" s="86">
        <v>36</v>
      </c>
      <c r="I100" s="90">
        <v>5760</v>
      </c>
      <c r="J100" s="97"/>
      <c r="K100" s="86">
        <v>36</v>
      </c>
      <c r="L100" s="90">
        <v>5760</v>
      </c>
      <c r="M100" s="80">
        <f t="shared" si="1"/>
        <v>2880</v>
      </c>
      <c r="N100" s="19">
        <f t="shared" si="0"/>
        <v>2880</v>
      </c>
      <c r="O100" s="55"/>
      <c r="P100" s="92"/>
    </row>
    <row r="101" spans="1:16" ht="15.75">
      <c r="A101" s="9">
        <v>37</v>
      </c>
      <c r="B101" s="79" t="s">
        <v>367</v>
      </c>
      <c r="C101" s="97"/>
      <c r="D101" s="102" t="s">
        <v>368</v>
      </c>
      <c r="E101" s="97"/>
      <c r="F101" s="97"/>
      <c r="G101" s="97" t="s">
        <v>262</v>
      </c>
      <c r="H101" s="86">
        <v>2</v>
      </c>
      <c r="I101" s="90">
        <v>800</v>
      </c>
      <c r="J101" s="97"/>
      <c r="K101" s="86">
        <v>2</v>
      </c>
      <c r="L101" s="90">
        <v>800</v>
      </c>
      <c r="M101" s="80">
        <f t="shared" si="1"/>
        <v>400</v>
      </c>
      <c r="N101" s="19">
        <f t="shared" si="0"/>
        <v>400</v>
      </c>
      <c r="O101" s="55"/>
      <c r="P101" s="92"/>
    </row>
    <row r="102" spans="1:16" ht="15.75">
      <c r="A102" s="9">
        <v>38</v>
      </c>
      <c r="B102" s="79" t="s">
        <v>525</v>
      </c>
      <c r="C102" s="97"/>
      <c r="D102" s="102" t="s">
        <v>535</v>
      </c>
      <c r="E102" s="97"/>
      <c r="F102" s="97"/>
      <c r="G102" s="97" t="s">
        <v>262</v>
      </c>
      <c r="H102" s="86">
        <v>56</v>
      </c>
      <c r="I102" s="90">
        <v>1064</v>
      </c>
      <c r="J102" s="97"/>
      <c r="K102" s="86">
        <v>56</v>
      </c>
      <c r="L102" s="90">
        <v>1064</v>
      </c>
      <c r="M102" s="80">
        <f t="shared" si="1"/>
        <v>532</v>
      </c>
      <c r="N102" s="19">
        <f t="shared" si="0"/>
        <v>532</v>
      </c>
      <c r="O102" s="55"/>
      <c r="P102" s="92"/>
    </row>
    <row r="103" spans="1:16" ht="15.75">
      <c r="A103" s="9">
        <v>39</v>
      </c>
      <c r="B103" s="79" t="s">
        <v>526</v>
      </c>
      <c r="C103" s="97"/>
      <c r="D103" s="102" t="s">
        <v>536</v>
      </c>
      <c r="E103" s="97"/>
      <c r="F103" s="97"/>
      <c r="G103" s="97" t="s">
        <v>262</v>
      </c>
      <c r="H103" s="86">
        <v>7</v>
      </c>
      <c r="I103" s="90">
        <v>490</v>
      </c>
      <c r="J103" s="97"/>
      <c r="K103" s="86">
        <v>7</v>
      </c>
      <c r="L103" s="90">
        <v>490</v>
      </c>
      <c r="M103" s="80">
        <f t="shared" si="1"/>
        <v>245</v>
      </c>
      <c r="N103" s="19">
        <f t="shared" si="0"/>
        <v>245</v>
      </c>
      <c r="O103" s="55"/>
      <c r="P103" s="92"/>
    </row>
    <row r="104" spans="1:16" ht="15.75">
      <c r="A104" s="9">
        <v>40</v>
      </c>
      <c r="B104" s="79" t="s">
        <v>527</v>
      </c>
      <c r="C104" s="97"/>
      <c r="D104" s="102" t="s">
        <v>537</v>
      </c>
      <c r="E104" s="97"/>
      <c r="F104" s="97"/>
      <c r="G104" s="97" t="s">
        <v>262</v>
      </c>
      <c r="H104" s="86">
        <v>5</v>
      </c>
      <c r="I104" s="90">
        <v>175</v>
      </c>
      <c r="J104" s="97"/>
      <c r="K104" s="86">
        <v>5</v>
      </c>
      <c r="L104" s="90">
        <v>175</v>
      </c>
      <c r="M104" s="80">
        <f t="shared" si="1"/>
        <v>87.5</v>
      </c>
      <c r="N104" s="19">
        <f t="shared" si="0"/>
        <v>87.5</v>
      </c>
      <c r="O104" s="55"/>
      <c r="P104" s="92"/>
    </row>
    <row r="105" spans="1:16" ht="15.75">
      <c r="A105" s="9">
        <v>41</v>
      </c>
      <c r="B105" s="79" t="s">
        <v>528</v>
      </c>
      <c r="C105" s="97"/>
      <c r="D105" s="102" t="s">
        <v>538</v>
      </c>
      <c r="E105" s="97"/>
      <c r="F105" s="97"/>
      <c r="G105" s="97" t="s">
        <v>262</v>
      </c>
      <c r="H105" s="86">
        <v>1</v>
      </c>
      <c r="I105" s="90">
        <v>18</v>
      </c>
      <c r="J105" s="97"/>
      <c r="K105" s="86">
        <v>1</v>
      </c>
      <c r="L105" s="90">
        <v>18</v>
      </c>
      <c r="M105" s="80">
        <f t="shared" si="1"/>
        <v>9</v>
      </c>
      <c r="N105" s="19">
        <f t="shared" si="0"/>
        <v>9</v>
      </c>
      <c r="O105" s="55"/>
      <c r="P105" s="92"/>
    </row>
    <row r="106" spans="1:16" ht="15.75">
      <c r="A106" s="9">
        <v>42</v>
      </c>
      <c r="B106" s="79" t="s">
        <v>529</v>
      </c>
      <c r="C106" s="97"/>
      <c r="D106" s="102" t="s">
        <v>539</v>
      </c>
      <c r="E106" s="97"/>
      <c r="F106" s="97"/>
      <c r="G106" s="97" t="s">
        <v>262</v>
      </c>
      <c r="H106" s="86">
        <v>4</v>
      </c>
      <c r="I106" s="90">
        <v>72</v>
      </c>
      <c r="J106" s="97"/>
      <c r="K106" s="86">
        <v>4</v>
      </c>
      <c r="L106" s="90">
        <v>72</v>
      </c>
      <c r="M106" s="80">
        <f t="shared" si="1"/>
        <v>36</v>
      </c>
      <c r="N106" s="19">
        <f t="shared" si="0"/>
        <v>36</v>
      </c>
      <c r="O106" s="55"/>
      <c r="P106" s="92"/>
    </row>
    <row r="107" spans="1:16" ht="15.75">
      <c r="A107" s="9">
        <v>43</v>
      </c>
      <c r="B107" s="79" t="s">
        <v>530</v>
      </c>
      <c r="C107" s="97"/>
      <c r="D107" s="102" t="s">
        <v>540</v>
      </c>
      <c r="E107" s="97"/>
      <c r="F107" s="97"/>
      <c r="G107" s="97" t="s">
        <v>262</v>
      </c>
      <c r="H107" s="86">
        <v>4</v>
      </c>
      <c r="I107" s="90">
        <v>72</v>
      </c>
      <c r="J107" s="97"/>
      <c r="K107" s="86">
        <v>4</v>
      </c>
      <c r="L107" s="90">
        <v>72</v>
      </c>
      <c r="M107" s="80">
        <f t="shared" si="1"/>
        <v>36</v>
      </c>
      <c r="N107" s="19">
        <f t="shared" si="0"/>
        <v>36</v>
      </c>
      <c r="O107" s="55"/>
      <c r="P107" s="92"/>
    </row>
    <row r="108" spans="1:16" ht="15.75">
      <c r="A108" s="9">
        <v>44</v>
      </c>
      <c r="B108" s="79" t="s">
        <v>531</v>
      </c>
      <c r="C108" s="97"/>
      <c r="D108" s="102" t="s">
        <v>541</v>
      </c>
      <c r="E108" s="97"/>
      <c r="F108" s="97"/>
      <c r="G108" s="97" t="s">
        <v>262</v>
      </c>
      <c r="H108" s="86">
        <v>8</v>
      </c>
      <c r="I108" s="90">
        <v>160</v>
      </c>
      <c r="J108" s="97"/>
      <c r="K108" s="86">
        <v>8</v>
      </c>
      <c r="L108" s="90">
        <v>160</v>
      </c>
      <c r="M108" s="80">
        <f t="shared" si="1"/>
        <v>80</v>
      </c>
      <c r="N108" s="19">
        <f t="shared" si="0"/>
        <v>80</v>
      </c>
      <c r="O108" s="55"/>
      <c r="P108" s="92"/>
    </row>
    <row r="109" spans="1:16" ht="15.75">
      <c r="A109" s="9">
        <v>45</v>
      </c>
      <c r="B109" s="79" t="s">
        <v>532</v>
      </c>
      <c r="C109" s="97"/>
      <c r="D109" s="102" t="s">
        <v>542</v>
      </c>
      <c r="E109" s="97"/>
      <c r="F109" s="97"/>
      <c r="G109" s="97" t="s">
        <v>262</v>
      </c>
      <c r="H109" s="86">
        <v>9</v>
      </c>
      <c r="I109" s="90">
        <v>225</v>
      </c>
      <c r="J109" s="97"/>
      <c r="K109" s="86">
        <v>9</v>
      </c>
      <c r="L109" s="90">
        <v>225</v>
      </c>
      <c r="M109" s="80">
        <f t="shared" si="1"/>
        <v>112.5</v>
      </c>
      <c r="N109" s="19">
        <f t="shared" si="0"/>
        <v>112.5</v>
      </c>
      <c r="O109" s="55"/>
      <c r="P109" s="92"/>
    </row>
    <row r="110" spans="1:16" ht="15.75">
      <c r="A110" s="9">
        <v>46</v>
      </c>
      <c r="B110" s="79" t="s">
        <v>533</v>
      </c>
      <c r="C110" s="97"/>
      <c r="D110" s="102" t="s">
        <v>543</v>
      </c>
      <c r="E110" s="97"/>
      <c r="F110" s="97"/>
      <c r="G110" s="97" t="s">
        <v>262</v>
      </c>
      <c r="H110" s="86">
        <v>9</v>
      </c>
      <c r="I110" s="90">
        <v>27</v>
      </c>
      <c r="J110" s="97"/>
      <c r="K110" s="86">
        <v>9</v>
      </c>
      <c r="L110" s="90">
        <v>27</v>
      </c>
      <c r="M110" s="80">
        <f t="shared" si="1"/>
        <v>13.5</v>
      </c>
      <c r="N110" s="19">
        <f t="shared" si="0"/>
        <v>13.5</v>
      </c>
      <c r="O110" s="55"/>
      <c r="P110" s="92"/>
    </row>
    <row r="111" spans="1:16" ht="15.75">
      <c r="A111" s="9">
        <v>47</v>
      </c>
      <c r="B111" s="79" t="s">
        <v>534</v>
      </c>
      <c r="C111" s="97"/>
      <c r="D111" s="102" t="s">
        <v>544</v>
      </c>
      <c r="E111" s="97"/>
      <c r="F111" s="97"/>
      <c r="G111" s="97" t="s">
        <v>262</v>
      </c>
      <c r="H111" s="86">
        <v>18</v>
      </c>
      <c r="I111" s="90">
        <v>270</v>
      </c>
      <c r="J111" s="97"/>
      <c r="K111" s="86">
        <v>18</v>
      </c>
      <c r="L111" s="90">
        <v>270</v>
      </c>
      <c r="M111" s="80">
        <f t="shared" si="1"/>
        <v>135</v>
      </c>
      <c r="N111" s="19">
        <f t="shared" si="0"/>
        <v>135</v>
      </c>
      <c r="O111" s="55"/>
      <c r="P111" s="92"/>
    </row>
    <row r="112" spans="1:16" ht="15.75" customHeight="1">
      <c r="A112" s="9"/>
      <c r="B112" s="194" t="s">
        <v>276</v>
      </c>
      <c r="C112" s="195"/>
      <c r="D112" s="195"/>
      <c r="E112" s="195"/>
      <c r="F112" s="195"/>
      <c r="G112" s="196"/>
      <c r="H112" s="96">
        <f>SUM(H113:H126)</f>
        <v>580</v>
      </c>
      <c r="I112" s="95">
        <f>SUM(I113:I126)</f>
        <v>45738</v>
      </c>
      <c r="J112" s="95"/>
      <c r="K112" s="95">
        <f>SUM(K113:K126)</f>
        <v>580</v>
      </c>
      <c r="L112" s="95">
        <f>SUM(L113:L126)</f>
        <v>45738</v>
      </c>
      <c r="M112" s="95">
        <f>SUM(M113:M126)</f>
        <v>22869</v>
      </c>
      <c r="N112" s="95">
        <f>SUM(N113:N126)</f>
        <v>22869</v>
      </c>
      <c r="O112" s="55"/>
      <c r="P112" s="92"/>
    </row>
    <row r="113" spans="1:16" ht="15.75">
      <c r="A113" s="9">
        <v>1</v>
      </c>
      <c r="B113" s="138" t="s">
        <v>304</v>
      </c>
      <c r="C113" s="106"/>
      <c r="D113" s="102" t="s">
        <v>280</v>
      </c>
      <c r="E113" s="97"/>
      <c r="F113" s="97"/>
      <c r="G113" s="97" t="s">
        <v>262</v>
      </c>
      <c r="H113" s="86">
        <v>56</v>
      </c>
      <c r="I113" s="90">
        <v>392</v>
      </c>
      <c r="J113" s="97"/>
      <c r="K113" s="86">
        <v>56</v>
      </c>
      <c r="L113" s="90">
        <v>392</v>
      </c>
      <c r="M113" s="19">
        <v>196</v>
      </c>
      <c r="N113" s="19">
        <f>L113-M113</f>
        <v>196</v>
      </c>
      <c r="O113" s="55"/>
      <c r="P113" s="92"/>
    </row>
    <row r="114" spans="1:16" ht="15.75">
      <c r="A114" s="9">
        <v>2</v>
      </c>
      <c r="B114" s="139" t="s">
        <v>305</v>
      </c>
      <c r="C114" s="106"/>
      <c r="D114" s="102" t="s">
        <v>282</v>
      </c>
      <c r="E114" s="86"/>
      <c r="F114" s="86"/>
      <c r="G114" s="97" t="s">
        <v>262</v>
      </c>
      <c r="H114" s="86">
        <v>36</v>
      </c>
      <c r="I114" s="90">
        <v>360</v>
      </c>
      <c r="J114" s="97"/>
      <c r="K114" s="86">
        <v>36</v>
      </c>
      <c r="L114" s="90">
        <v>360</v>
      </c>
      <c r="M114" s="19">
        <v>180</v>
      </c>
      <c r="N114" s="19">
        <f>L114-M114</f>
        <v>180</v>
      </c>
      <c r="O114" s="55"/>
      <c r="P114" s="92"/>
    </row>
    <row r="115" spans="1:16" ht="15.75">
      <c r="A115" s="9">
        <v>3</v>
      </c>
      <c r="B115" s="79" t="s">
        <v>279</v>
      </c>
      <c r="C115" s="107"/>
      <c r="D115" s="102" t="s">
        <v>284</v>
      </c>
      <c r="E115" s="97"/>
      <c r="F115" s="97"/>
      <c r="G115" s="97" t="s">
        <v>262</v>
      </c>
      <c r="H115" s="104">
        <v>60</v>
      </c>
      <c r="I115" s="90">
        <v>3180</v>
      </c>
      <c r="J115" s="97"/>
      <c r="K115" s="104">
        <v>60</v>
      </c>
      <c r="L115" s="90">
        <v>3180</v>
      </c>
      <c r="M115" s="19">
        <v>1590</v>
      </c>
      <c r="N115" s="19">
        <v>1590</v>
      </c>
      <c r="O115" s="55"/>
      <c r="P115" s="92"/>
    </row>
    <row r="116" spans="1:16" ht="15.75">
      <c r="A116" s="9">
        <v>4</v>
      </c>
      <c r="B116" s="79" t="s">
        <v>281</v>
      </c>
      <c r="C116" s="107"/>
      <c r="D116" s="102" t="s">
        <v>286</v>
      </c>
      <c r="E116" s="97"/>
      <c r="F116" s="97"/>
      <c r="G116" s="97" t="s">
        <v>262</v>
      </c>
      <c r="H116" s="104">
        <v>60</v>
      </c>
      <c r="I116" s="90">
        <v>12600</v>
      </c>
      <c r="J116" s="97"/>
      <c r="K116" s="104">
        <v>60</v>
      </c>
      <c r="L116" s="90">
        <v>12600</v>
      </c>
      <c r="M116" s="19">
        <v>6300</v>
      </c>
      <c r="N116" s="19">
        <v>6300</v>
      </c>
      <c r="O116" s="55"/>
      <c r="P116" s="92"/>
    </row>
    <row r="117" spans="1:16" ht="15.75">
      <c r="A117" s="9">
        <v>5</v>
      </c>
      <c r="B117" s="79" t="s">
        <v>283</v>
      </c>
      <c r="C117" s="107"/>
      <c r="D117" s="102" t="s">
        <v>288</v>
      </c>
      <c r="E117" s="97"/>
      <c r="F117" s="97"/>
      <c r="G117" s="97" t="s">
        <v>262</v>
      </c>
      <c r="H117" s="104">
        <v>60</v>
      </c>
      <c r="I117" s="90">
        <v>6900</v>
      </c>
      <c r="J117" s="97"/>
      <c r="K117" s="104">
        <v>60</v>
      </c>
      <c r="L117" s="90">
        <v>6900</v>
      </c>
      <c r="M117" s="19">
        <v>3450</v>
      </c>
      <c r="N117" s="19">
        <v>3450</v>
      </c>
      <c r="O117" s="55"/>
      <c r="P117" s="92"/>
    </row>
    <row r="118" spans="1:16" ht="15.75">
      <c r="A118" s="9">
        <v>6</v>
      </c>
      <c r="B118" s="79" t="s">
        <v>285</v>
      </c>
      <c r="C118" s="107"/>
      <c r="D118" s="102" t="s">
        <v>290</v>
      </c>
      <c r="E118" s="97"/>
      <c r="F118" s="97"/>
      <c r="G118" s="97" t="s">
        <v>262</v>
      </c>
      <c r="H118" s="103">
        <v>60</v>
      </c>
      <c r="I118" s="90">
        <v>3444</v>
      </c>
      <c r="J118" s="97"/>
      <c r="K118" s="103">
        <v>60</v>
      </c>
      <c r="L118" s="90">
        <v>3444</v>
      </c>
      <c r="M118" s="19">
        <v>1722</v>
      </c>
      <c r="N118" s="19">
        <v>1722</v>
      </c>
      <c r="O118" s="55"/>
      <c r="P118" s="92"/>
    </row>
    <row r="119" spans="1:16" ht="15.75">
      <c r="A119" s="9">
        <v>7</v>
      </c>
      <c r="B119" s="79" t="s">
        <v>287</v>
      </c>
      <c r="C119" s="107"/>
      <c r="D119" s="102" t="s">
        <v>292</v>
      </c>
      <c r="E119" s="97"/>
      <c r="F119" s="97"/>
      <c r="G119" s="97" t="s">
        <v>262</v>
      </c>
      <c r="H119" s="104">
        <v>120</v>
      </c>
      <c r="I119" s="90">
        <v>3444</v>
      </c>
      <c r="J119" s="97"/>
      <c r="K119" s="104">
        <v>120</v>
      </c>
      <c r="L119" s="90">
        <v>3444</v>
      </c>
      <c r="M119" s="19">
        <v>1722</v>
      </c>
      <c r="N119" s="19">
        <v>1722</v>
      </c>
      <c r="O119" s="55"/>
      <c r="P119" s="92"/>
    </row>
    <row r="120" spans="1:16" ht="15.75">
      <c r="A120" s="9">
        <v>8</v>
      </c>
      <c r="B120" s="79" t="s">
        <v>289</v>
      </c>
      <c r="C120" s="107"/>
      <c r="D120" s="102" t="s">
        <v>297</v>
      </c>
      <c r="E120" s="97"/>
      <c r="F120" s="97"/>
      <c r="G120" s="97" t="s">
        <v>262</v>
      </c>
      <c r="H120" s="104">
        <v>20</v>
      </c>
      <c r="I120" s="90">
        <v>1000</v>
      </c>
      <c r="J120" s="97"/>
      <c r="K120" s="104">
        <v>20</v>
      </c>
      <c r="L120" s="90">
        <v>1000</v>
      </c>
      <c r="M120" s="19">
        <v>500</v>
      </c>
      <c r="N120" s="19">
        <v>500</v>
      </c>
      <c r="O120" s="55"/>
      <c r="P120" s="92"/>
    </row>
    <row r="121" spans="1:16" ht="12.75">
      <c r="A121" s="9">
        <v>9</v>
      </c>
      <c r="B121" s="79" t="s">
        <v>291</v>
      </c>
      <c r="C121" s="107"/>
      <c r="D121" s="102" t="s">
        <v>519</v>
      </c>
      <c r="E121" s="97"/>
      <c r="F121" s="97"/>
      <c r="G121" s="97" t="s">
        <v>262</v>
      </c>
      <c r="H121" s="104">
        <v>20</v>
      </c>
      <c r="I121" s="90">
        <v>2400</v>
      </c>
      <c r="J121" s="97"/>
      <c r="K121" s="104">
        <v>20</v>
      </c>
      <c r="L121" s="90">
        <v>2400</v>
      </c>
      <c r="M121" s="19">
        <v>1200</v>
      </c>
      <c r="N121" s="19">
        <v>1200</v>
      </c>
      <c r="O121" s="55"/>
      <c r="P121" s="70"/>
    </row>
    <row r="122" spans="1:16" ht="15.75">
      <c r="A122" s="9">
        <v>10</v>
      </c>
      <c r="B122" s="79" t="s">
        <v>293</v>
      </c>
      <c r="C122" s="107"/>
      <c r="D122" s="102" t="s">
        <v>520</v>
      </c>
      <c r="E122" s="97"/>
      <c r="F122" s="97"/>
      <c r="G122" s="97" t="s">
        <v>262</v>
      </c>
      <c r="H122" s="104">
        <v>20</v>
      </c>
      <c r="I122" s="90">
        <v>520</v>
      </c>
      <c r="J122" s="97"/>
      <c r="K122" s="104">
        <v>20</v>
      </c>
      <c r="L122" s="90">
        <v>520</v>
      </c>
      <c r="M122" s="19">
        <v>260</v>
      </c>
      <c r="N122" s="19">
        <v>260</v>
      </c>
      <c r="O122" s="55"/>
      <c r="P122" s="31"/>
    </row>
    <row r="123" spans="1:16" ht="12.75">
      <c r="A123" s="9">
        <v>11</v>
      </c>
      <c r="B123" s="79" t="s">
        <v>293</v>
      </c>
      <c r="C123" s="107"/>
      <c r="D123" s="102" t="s">
        <v>521</v>
      </c>
      <c r="E123" s="97"/>
      <c r="F123" s="97"/>
      <c r="G123" s="97" t="s">
        <v>262</v>
      </c>
      <c r="H123" s="104">
        <v>20</v>
      </c>
      <c r="I123" s="90">
        <v>482</v>
      </c>
      <c r="J123" s="97"/>
      <c r="K123" s="104">
        <v>20</v>
      </c>
      <c r="L123" s="90">
        <v>482</v>
      </c>
      <c r="M123" s="19">
        <v>241</v>
      </c>
      <c r="N123" s="19">
        <v>241</v>
      </c>
      <c r="O123" s="55"/>
      <c r="P123" s="70"/>
    </row>
    <row r="124" spans="1:16" ht="12.75">
      <c r="A124" s="9">
        <v>12</v>
      </c>
      <c r="B124" s="79" t="s">
        <v>294</v>
      </c>
      <c r="C124" s="107"/>
      <c r="D124" s="102" t="s">
        <v>522</v>
      </c>
      <c r="E124" s="97"/>
      <c r="F124" s="97"/>
      <c r="G124" s="97" t="s">
        <v>262</v>
      </c>
      <c r="H124" s="104">
        <v>16</v>
      </c>
      <c r="I124" s="90">
        <v>3200</v>
      </c>
      <c r="J124" s="97"/>
      <c r="K124" s="104">
        <v>16</v>
      </c>
      <c r="L124" s="90">
        <v>3200</v>
      </c>
      <c r="M124" s="19">
        <v>1600</v>
      </c>
      <c r="N124" s="19">
        <v>1600</v>
      </c>
      <c r="O124" s="55"/>
      <c r="P124" s="70"/>
    </row>
    <row r="125" spans="1:16" ht="12.75">
      <c r="A125" s="9">
        <v>13</v>
      </c>
      <c r="B125" s="79" t="s">
        <v>295</v>
      </c>
      <c r="C125" s="107"/>
      <c r="D125" s="102" t="s">
        <v>523</v>
      </c>
      <c r="E125" s="97"/>
      <c r="F125" s="97"/>
      <c r="G125" s="97" t="s">
        <v>262</v>
      </c>
      <c r="H125" s="104">
        <v>16</v>
      </c>
      <c r="I125" s="90">
        <v>4616</v>
      </c>
      <c r="J125" s="97"/>
      <c r="K125" s="104">
        <v>16</v>
      </c>
      <c r="L125" s="90">
        <v>4616</v>
      </c>
      <c r="M125" s="19">
        <v>2308</v>
      </c>
      <c r="N125" s="19">
        <v>2308</v>
      </c>
      <c r="O125" s="55"/>
      <c r="P125" s="70"/>
    </row>
    <row r="126" spans="1:16" ht="12.75">
      <c r="A126" s="9">
        <v>14</v>
      </c>
      <c r="B126" s="79" t="s">
        <v>296</v>
      </c>
      <c r="C126" s="107"/>
      <c r="D126" s="102" t="s">
        <v>524</v>
      </c>
      <c r="E126" s="97"/>
      <c r="F126" s="97"/>
      <c r="G126" s="97" t="s">
        <v>262</v>
      </c>
      <c r="H126" s="104">
        <v>16</v>
      </c>
      <c r="I126" s="90">
        <v>3200</v>
      </c>
      <c r="J126" s="97"/>
      <c r="K126" s="104">
        <v>16</v>
      </c>
      <c r="L126" s="90">
        <v>3200</v>
      </c>
      <c r="M126" s="19">
        <v>1600</v>
      </c>
      <c r="N126" s="19">
        <v>1600</v>
      </c>
      <c r="O126" s="55"/>
      <c r="P126" s="70"/>
    </row>
    <row r="127" spans="1:16" ht="12.75">
      <c r="A127" s="9"/>
      <c r="B127" s="200" t="s">
        <v>272</v>
      </c>
      <c r="C127" s="201"/>
      <c r="D127" s="201"/>
      <c r="E127" s="201"/>
      <c r="F127" s="201"/>
      <c r="G127" s="202"/>
      <c r="H127" s="130">
        <f>SUM(H128:H163)</f>
        <v>817.82</v>
      </c>
      <c r="I127" s="95">
        <f>SUM(I128:I163)</f>
        <v>20815.66</v>
      </c>
      <c r="J127" s="95"/>
      <c r="K127" s="95">
        <f>SUM(K128:K163)</f>
        <v>817.82</v>
      </c>
      <c r="L127" s="95">
        <f>SUM(L128:L163)</f>
        <v>20815.66</v>
      </c>
      <c r="M127" s="19"/>
      <c r="N127" s="19"/>
      <c r="O127" s="55"/>
      <c r="P127" s="70"/>
    </row>
    <row r="128" spans="1:16" ht="12.75">
      <c r="A128" s="9">
        <v>1</v>
      </c>
      <c r="B128" s="79" t="s">
        <v>547</v>
      </c>
      <c r="C128" s="107"/>
      <c r="D128" s="101" t="s">
        <v>269</v>
      </c>
      <c r="E128" s="97"/>
      <c r="F128" s="97"/>
      <c r="G128" s="97" t="s">
        <v>268</v>
      </c>
      <c r="H128" s="128">
        <v>5.15</v>
      </c>
      <c r="I128" s="90">
        <v>225.57</v>
      </c>
      <c r="J128" s="97"/>
      <c r="K128" s="128">
        <v>5.15</v>
      </c>
      <c r="L128" s="90">
        <v>225.57</v>
      </c>
      <c r="M128" s="19"/>
      <c r="N128" s="19"/>
      <c r="O128" s="55"/>
      <c r="P128" s="70"/>
    </row>
    <row r="129" spans="1:16" ht="12.75">
      <c r="A129" s="9">
        <v>2</v>
      </c>
      <c r="B129" s="79" t="s">
        <v>548</v>
      </c>
      <c r="C129" s="107"/>
      <c r="D129" s="101"/>
      <c r="E129" s="97"/>
      <c r="F129" s="97"/>
      <c r="G129" s="97" t="s">
        <v>268</v>
      </c>
      <c r="H129" s="128">
        <v>3.21</v>
      </c>
      <c r="I129" s="90">
        <v>220.53</v>
      </c>
      <c r="J129" s="97"/>
      <c r="K129" s="128">
        <v>3.21</v>
      </c>
      <c r="L129" s="90">
        <v>220.53</v>
      </c>
      <c r="M129" s="19"/>
      <c r="N129" s="19"/>
      <c r="O129" s="55"/>
      <c r="P129" s="70"/>
    </row>
    <row r="130" spans="1:16" ht="12.75">
      <c r="A130" s="9">
        <v>3</v>
      </c>
      <c r="B130" s="79" t="s">
        <v>549</v>
      </c>
      <c r="C130" s="107"/>
      <c r="D130" s="101"/>
      <c r="E130" s="97"/>
      <c r="F130" s="97"/>
      <c r="G130" s="97" t="s">
        <v>268</v>
      </c>
      <c r="H130" s="128">
        <v>5.1</v>
      </c>
      <c r="I130" s="90">
        <v>204.51</v>
      </c>
      <c r="J130" s="97"/>
      <c r="K130" s="128">
        <v>5.1</v>
      </c>
      <c r="L130" s="90">
        <v>204.51</v>
      </c>
      <c r="M130" s="19"/>
      <c r="N130" s="19"/>
      <c r="O130" s="55"/>
      <c r="P130" s="70"/>
    </row>
    <row r="131" spans="1:16" ht="12.75">
      <c r="A131" s="9">
        <v>4</v>
      </c>
      <c r="B131" s="79" t="s">
        <v>550</v>
      </c>
      <c r="C131" s="107"/>
      <c r="D131" s="101"/>
      <c r="E131" s="97"/>
      <c r="F131" s="97"/>
      <c r="G131" s="97" t="s">
        <v>268</v>
      </c>
      <c r="H131" s="128">
        <v>3.04</v>
      </c>
      <c r="I131" s="131">
        <v>675.55</v>
      </c>
      <c r="J131" s="97"/>
      <c r="K131" s="128">
        <v>3.04</v>
      </c>
      <c r="L131" s="90">
        <v>675.55</v>
      </c>
      <c r="M131" s="19"/>
      <c r="N131" s="19"/>
      <c r="O131" s="55"/>
      <c r="P131" s="70"/>
    </row>
    <row r="132" spans="1:16" ht="12.75">
      <c r="A132" s="9">
        <v>5</v>
      </c>
      <c r="B132" s="79" t="s">
        <v>551</v>
      </c>
      <c r="C132" s="107"/>
      <c r="D132" s="101"/>
      <c r="E132" s="97"/>
      <c r="F132" s="97"/>
      <c r="G132" s="97" t="s">
        <v>268</v>
      </c>
      <c r="H132" s="128">
        <v>21.98</v>
      </c>
      <c r="I132" s="90">
        <v>919.42</v>
      </c>
      <c r="J132" s="97"/>
      <c r="K132" s="128">
        <v>21.98</v>
      </c>
      <c r="L132" s="90">
        <v>919.42</v>
      </c>
      <c r="M132" s="19"/>
      <c r="N132" s="19"/>
      <c r="O132" s="55"/>
      <c r="P132" s="70"/>
    </row>
    <row r="133" spans="1:16" ht="12.75">
      <c r="A133" s="9">
        <v>6</v>
      </c>
      <c r="B133" s="79" t="s">
        <v>552</v>
      </c>
      <c r="C133" s="107"/>
      <c r="D133" s="101"/>
      <c r="E133" s="97"/>
      <c r="F133" s="97"/>
      <c r="G133" s="97" t="s">
        <v>268</v>
      </c>
      <c r="H133" s="128">
        <v>19.52</v>
      </c>
      <c r="I133" s="90">
        <v>1398.45</v>
      </c>
      <c r="J133" s="97"/>
      <c r="K133" s="128">
        <v>19.52</v>
      </c>
      <c r="L133" s="90">
        <v>1398.45</v>
      </c>
      <c r="M133" s="19"/>
      <c r="N133" s="19"/>
      <c r="O133" s="55"/>
      <c r="P133" s="70"/>
    </row>
    <row r="134" spans="1:16" ht="12.75">
      <c r="A134" s="9">
        <v>7</v>
      </c>
      <c r="B134" s="79" t="s">
        <v>553</v>
      </c>
      <c r="C134" s="107"/>
      <c r="D134" s="101"/>
      <c r="E134" s="97"/>
      <c r="F134" s="97"/>
      <c r="G134" s="97" t="s">
        <v>268</v>
      </c>
      <c r="H134" s="128">
        <v>1.38</v>
      </c>
      <c r="I134" s="90">
        <v>150.98</v>
      </c>
      <c r="J134" s="97"/>
      <c r="K134" s="128">
        <v>1.38</v>
      </c>
      <c r="L134" s="90">
        <v>150.98</v>
      </c>
      <c r="M134" s="19"/>
      <c r="N134" s="19"/>
      <c r="O134" s="55"/>
      <c r="P134" s="70"/>
    </row>
    <row r="135" spans="1:16" ht="12.75">
      <c r="A135" s="9">
        <v>8</v>
      </c>
      <c r="B135" s="79" t="s">
        <v>554</v>
      </c>
      <c r="C135" s="107"/>
      <c r="D135" s="101"/>
      <c r="E135" s="97"/>
      <c r="F135" s="97"/>
      <c r="G135" s="97" t="s">
        <v>268</v>
      </c>
      <c r="H135" s="128">
        <v>0.045</v>
      </c>
      <c r="I135" s="90">
        <v>4.38</v>
      </c>
      <c r="J135" s="97"/>
      <c r="K135" s="128">
        <v>0.045</v>
      </c>
      <c r="L135" s="90">
        <v>4.38</v>
      </c>
      <c r="M135" s="19"/>
      <c r="N135" s="19"/>
      <c r="O135" s="55"/>
      <c r="P135" s="70"/>
    </row>
    <row r="136" spans="1:16" ht="12.75">
      <c r="A136" s="9">
        <v>9</v>
      </c>
      <c r="B136" s="79" t="s">
        <v>555</v>
      </c>
      <c r="C136" s="107"/>
      <c r="D136" s="101"/>
      <c r="E136" s="97"/>
      <c r="F136" s="97"/>
      <c r="G136" s="97" t="s">
        <v>268</v>
      </c>
      <c r="H136" s="128">
        <v>2.26</v>
      </c>
      <c r="I136" s="90">
        <v>87.02</v>
      </c>
      <c r="J136" s="97"/>
      <c r="K136" s="128">
        <v>2.26</v>
      </c>
      <c r="L136" s="90">
        <v>87.02</v>
      </c>
      <c r="M136" s="19"/>
      <c r="N136" s="19"/>
      <c r="O136" s="55"/>
      <c r="P136" s="70"/>
    </row>
    <row r="137" spans="1:16" ht="12.75">
      <c r="A137" s="9">
        <v>10</v>
      </c>
      <c r="B137" s="79" t="s">
        <v>556</v>
      </c>
      <c r="C137" s="107"/>
      <c r="D137" s="101"/>
      <c r="E137" s="97"/>
      <c r="F137" s="97"/>
      <c r="G137" s="97" t="s">
        <v>268</v>
      </c>
      <c r="H137" s="128">
        <v>33.14</v>
      </c>
      <c r="I137" s="90">
        <v>462.63</v>
      </c>
      <c r="J137" s="97"/>
      <c r="K137" s="128">
        <v>33.14</v>
      </c>
      <c r="L137" s="90">
        <v>462.63</v>
      </c>
      <c r="M137" s="19"/>
      <c r="N137" s="19"/>
      <c r="O137" s="55"/>
      <c r="P137" s="70"/>
    </row>
    <row r="138" spans="1:16" ht="12.75">
      <c r="A138" s="9">
        <v>11</v>
      </c>
      <c r="B138" s="79" t="s">
        <v>557</v>
      </c>
      <c r="C138" s="107"/>
      <c r="D138" s="101"/>
      <c r="E138" s="97"/>
      <c r="F138" s="97"/>
      <c r="G138" s="97" t="s">
        <v>268</v>
      </c>
      <c r="H138" s="128">
        <v>0.81</v>
      </c>
      <c r="I138" s="90">
        <v>10.83</v>
      </c>
      <c r="J138" s="97"/>
      <c r="K138" s="128">
        <v>0.81</v>
      </c>
      <c r="L138" s="90">
        <v>10.83</v>
      </c>
      <c r="M138" s="19"/>
      <c r="N138" s="19"/>
      <c r="O138" s="55"/>
      <c r="P138" s="70"/>
    </row>
    <row r="139" spans="1:16" ht="12.75">
      <c r="A139" s="9">
        <v>12</v>
      </c>
      <c r="B139" s="79" t="s">
        <v>558</v>
      </c>
      <c r="C139" s="107"/>
      <c r="D139" s="101"/>
      <c r="E139" s="97"/>
      <c r="F139" s="97"/>
      <c r="G139" s="97" t="s">
        <v>268</v>
      </c>
      <c r="H139" s="128">
        <v>2.6</v>
      </c>
      <c r="I139" s="90">
        <v>37.93</v>
      </c>
      <c r="J139" s="97"/>
      <c r="K139" s="128">
        <v>2.6</v>
      </c>
      <c r="L139" s="90">
        <v>37.93</v>
      </c>
      <c r="M139" s="19"/>
      <c r="N139" s="19"/>
      <c r="O139" s="55"/>
      <c r="P139" s="70"/>
    </row>
    <row r="140" spans="1:16" ht="12.75">
      <c r="A140" s="9">
        <v>13</v>
      </c>
      <c r="B140" s="79" t="s">
        <v>559</v>
      </c>
      <c r="C140" s="107"/>
      <c r="D140" s="101"/>
      <c r="E140" s="97"/>
      <c r="F140" s="97"/>
      <c r="G140" s="97" t="s">
        <v>268</v>
      </c>
      <c r="H140" s="128">
        <v>1.49</v>
      </c>
      <c r="I140" s="90">
        <v>17.13</v>
      </c>
      <c r="J140" s="97"/>
      <c r="K140" s="128">
        <v>1.49</v>
      </c>
      <c r="L140" s="90">
        <v>17.13</v>
      </c>
      <c r="M140" s="19"/>
      <c r="N140" s="19"/>
      <c r="O140" s="55"/>
      <c r="P140" s="70"/>
    </row>
    <row r="141" spans="1:16" ht="12.75">
      <c r="A141" s="9">
        <v>14</v>
      </c>
      <c r="B141" s="79" t="s">
        <v>560</v>
      </c>
      <c r="C141" s="107"/>
      <c r="D141" s="101"/>
      <c r="E141" s="97"/>
      <c r="F141" s="97"/>
      <c r="G141" s="97" t="s">
        <v>268</v>
      </c>
      <c r="H141" s="128">
        <v>1.97</v>
      </c>
      <c r="I141" s="90">
        <v>26.71</v>
      </c>
      <c r="J141" s="97"/>
      <c r="K141" s="128">
        <v>1.97</v>
      </c>
      <c r="L141" s="90">
        <v>26.71</v>
      </c>
      <c r="M141" s="19"/>
      <c r="N141" s="19"/>
      <c r="O141" s="55"/>
      <c r="P141" s="70"/>
    </row>
    <row r="142" spans="1:16" ht="12.75">
      <c r="A142" s="9">
        <v>15</v>
      </c>
      <c r="B142" s="79" t="s">
        <v>561</v>
      </c>
      <c r="C142" s="107"/>
      <c r="D142" s="101"/>
      <c r="E142" s="97"/>
      <c r="F142" s="97"/>
      <c r="G142" s="97" t="s">
        <v>268</v>
      </c>
      <c r="H142" s="128">
        <v>46</v>
      </c>
      <c r="I142" s="90">
        <v>138</v>
      </c>
      <c r="J142" s="97"/>
      <c r="K142" s="128">
        <v>46</v>
      </c>
      <c r="L142" s="90">
        <v>138</v>
      </c>
      <c r="M142" s="19"/>
      <c r="N142" s="19"/>
      <c r="O142" s="55"/>
      <c r="P142" s="70"/>
    </row>
    <row r="143" spans="1:16" ht="12.75">
      <c r="A143" s="9">
        <v>16</v>
      </c>
      <c r="B143" s="79" t="s">
        <v>562</v>
      </c>
      <c r="C143" s="107"/>
      <c r="D143" s="101"/>
      <c r="E143" s="97"/>
      <c r="F143" s="97"/>
      <c r="G143" s="97" t="s">
        <v>268</v>
      </c>
      <c r="H143" s="128">
        <v>3.18</v>
      </c>
      <c r="I143" s="90">
        <v>66.43</v>
      </c>
      <c r="J143" s="97"/>
      <c r="K143" s="128">
        <v>3.18</v>
      </c>
      <c r="L143" s="90">
        <v>66.43</v>
      </c>
      <c r="M143" s="19"/>
      <c r="N143" s="19"/>
      <c r="O143" s="55"/>
      <c r="P143" s="70"/>
    </row>
    <row r="144" spans="1:16" ht="12.75">
      <c r="A144" s="9">
        <v>17</v>
      </c>
      <c r="B144" s="79" t="s">
        <v>563</v>
      </c>
      <c r="C144" s="107"/>
      <c r="D144" s="101"/>
      <c r="E144" s="97"/>
      <c r="F144" s="97"/>
      <c r="G144" s="97" t="s">
        <v>268</v>
      </c>
      <c r="H144" s="128">
        <v>3.25</v>
      </c>
      <c r="I144" s="90">
        <v>55.25</v>
      </c>
      <c r="J144" s="97"/>
      <c r="K144" s="128">
        <v>3.25</v>
      </c>
      <c r="L144" s="90">
        <v>55.25</v>
      </c>
      <c r="M144" s="19"/>
      <c r="N144" s="19"/>
      <c r="O144" s="55"/>
      <c r="P144" s="70"/>
    </row>
    <row r="145" spans="1:16" ht="12.75">
      <c r="A145" s="9">
        <v>18</v>
      </c>
      <c r="B145" s="79" t="s">
        <v>564</v>
      </c>
      <c r="C145" s="107"/>
      <c r="D145" s="101"/>
      <c r="E145" s="97"/>
      <c r="F145" s="97"/>
      <c r="G145" s="97" t="s">
        <v>268</v>
      </c>
      <c r="H145" s="128">
        <v>25.2</v>
      </c>
      <c r="I145" s="90">
        <v>1338.85</v>
      </c>
      <c r="J145" s="97"/>
      <c r="K145" s="128">
        <v>25.2</v>
      </c>
      <c r="L145" s="90">
        <v>1338.85</v>
      </c>
      <c r="M145" s="19"/>
      <c r="N145" s="19"/>
      <c r="O145" s="55"/>
      <c r="P145" s="70"/>
    </row>
    <row r="146" spans="1:16" ht="12.75">
      <c r="A146" s="9">
        <v>19</v>
      </c>
      <c r="B146" s="79" t="s">
        <v>565</v>
      </c>
      <c r="C146" s="107"/>
      <c r="D146" s="101"/>
      <c r="E146" s="97"/>
      <c r="F146" s="97"/>
      <c r="G146" s="97" t="s">
        <v>268</v>
      </c>
      <c r="H146" s="128">
        <v>8.75</v>
      </c>
      <c r="I146" s="90">
        <v>366.8</v>
      </c>
      <c r="J146" s="97"/>
      <c r="K146" s="128">
        <v>8.75</v>
      </c>
      <c r="L146" s="90">
        <v>366.8</v>
      </c>
      <c r="M146" s="19"/>
      <c r="N146" s="19"/>
      <c r="O146" s="55"/>
      <c r="P146" s="70"/>
    </row>
    <row r="147" spans="1:16" ht="12.75">
      <c r="A147" s="9">
        <v>20</v>
      </c>
      <c r="B147" s="79" t="s">
        <v>566</v>
      </c>
      <c r="C147" s="107"/>
      <c r="D147" s="101"/>
      <c r="E147" s="97"/>
      <c r="F147" s="97"/>
      <c r="G147" s="97" t="s">
        <v>268</v>
      </c>
      <c r="H147" s="128">
        <v>13.18</v>
      </c>
      <c r="I147" s="90">
        <v>579.92</v>
      </c>
      <c r="J147" s="97"/>
      <c r="K147" s="128">
        <v>13.18</v>
      </c>
      <c r="L147" s="90">
        <v>579.92</v>
      </c>
      <c r="M147" s="19"/>
      <c r="N147" s="19"/>
      <c r="O147" s="55"/>
      <c r="P147" s="70"/>
    </row>
    <row r="148" spans="1:16" ht="12.75">
      <c r="A148" s="9">
        <v>21</v>
      </c>
      <c r="B148" s="79" t="s">
        <v>567</v>
      </c>
      <c r="C148" s="107"/>
      <c r="D148" s="101"/>
      <c r="E148" s="97"/>
      <c r="F148" s="97"/>
      <c r="G148" s="97" t="s">
        <v>268</v>
      </c>
      <c r="H148" s="128">
        <v>180.89</v>
      </c>
      <c r="I148" s="90">
        <v>3485.39</v>
      </c>
      <c r="J148" s="97"/>
      <c r="K148" s="128">
        <v>180.89</v>
      </c>
      <c r="L148" s="90">
        <v>3485.39</v>
      </c>
      <c r="M148" s="19"/>
      <c r="N148" s="19"/>
      <c r="O148" s="55"/>
      <c r="P148" s="70"/>
    </row>
    <row r="149" spans="1:16" ht="12.75">
      <c r="A149" s="9">
        <v>22</v>
      </c>
      <c r="B149" s="79" t="s">
        <v>568</v>
      </c>
      <c r="C149" s="107"/>
      <c r="D149" s="101"/>
      <c r="E149" s="97"/>
      <c r="F149" s="97"/>
      <c r="G149" s="97" t="s">
        <v>268</v>
      </c>
      <c r="H149" s="128">
        <v>117.96</v>
      </c>
      <c r="I149" s="90">
        <v>1368.34</v>
      </c>
      <c r="J149" s="97"/>
      <c r="K149" s="128">
        <v>117.96</v>
      </c>
      <c r="L149" s="90">
        <v>1368.34</v>
      </c>
      <c r="M149" s="19"/>
      <c r="N149" s="19"/>
      <c r="O149" s="55"/>
      <c r="P149" s="70"/>
    </row>
    <row r="150" spans="1:16" ht="12.75">
      <c r="A150" s="9">
        <v>23</v>
      </c>
      <c r="B150" s="79" t="s">
        <v>569</v>
      </c>
      <c r="C150" s="107"/>
      <c r="D150" s="101"/>
      <c r="E150" s="97"/>
      <c r="F150" s="97"/>
      <c r="G150" s="97" t="s">
        <v>268</v>
      </c>
      <c r="H150" s="128">
        <v>22.03</v>
      </c>
      <c r="I150" s="90">
        <v>99.14</v>
      </c>
      <c r="J150" s="97"/>
      <c r="K150" s="128">
        <v>22.03</v>
      </c>
      <c r="L150" s="90">
        <v>99.14</v>
      </c>
      <c r="M150" s="19"/>
      <c r="N150" s="19"/>
      <c r="O150" s="55"/>
      <c r="P150" s="70"/>
    </row>
    <row r="151" spans="1:16" ht="12.75">
      <c r="A151" s="9">
        <v>24</v>
      </c>
      <c r="B151" s="79" t="s">
        <v>570</v>
      </c>
      <c r="C151" s="107"/>
      <c r="D151" s="101"/>
      <c r="E151" s="97"/>
      <c r="F151" s="97"/>
      <c r="G151" s="97" t="s">
        <v>268</v>
      </c>
      <c r="H151" s="128">
        <v>16.45</v>
      </c>
      <c r="I151" s="90">
        <v>99.84</v>
      </c>
      <c r="J151" s="97"/>
      <c r="K151" s="128">
        <v>16.45</v>
      </c>
      <c r="L151" s="90">
        <v>99.84</v>
      </c>
      <c r="M151" s="19"/>
      <c r="N151" s="19"/>
      <c r="O151" s="55"/>
      <c r="P151" s="70"/>
    </row>
    <row r="152" spans="1:16" ht="12.75">
      <c r="A152" s="9">
        <v>25</v>
      </c>
      <c r="B152" s="79" t="s">
        <v>571</v>
      </c>
      <c r="C152" s="107"/>
      <c r="D152" s="101"/>
      <c r="E152" s="97"/>
      <c r="F152" s="97"/>
      <c r="G152" s="97" t="s">
        <v>268</v>
      </c>
      <c r="H152" s="128">
        <v>12.35</v>
      </c>
      <c r="I152" s="90">
        <v>97.57</v>
      </c>
      <c r="J152" s="97"/>
      <c r="K152" s="128">
        <v>12.35</v>
      </c>
      <c r="L152" s="90">
        <v>97.57</v>
      </c>
      <c r="M152" s="19"/>
      <c r="N152" s="19"/>
      <c r="O152" s="55"/>
      <c r="P152" s="70"/>
    </row>
    <row r="153" spans="1:16" ht="12.75">
      <c r="A153" s="9">
        <v>26</v>
      </c>
      <c r="B153" s="79" t="s">
        <v>572</v>
      </c>
      <c r="C153" s="107"/>
      <c r="D153" s="101"/>
      <c r="E153" s="97"/>
      <c r="F153" s="97"/>
      <c r="G153" s="97" t="s">
        <v>268</v>
      </c>
      <c r="H153" s="128">
        <v>0.165</v>
      </c>
      <c r="I153" s="90">
        <v>74.25</v>
      </c>
      <c r="J153" s="97"/>
      <c r="K153" s="128">
        <v>0.165</v>
      </c>
      <c r="L153" s="90">
        <v>74.25</v>
      </c>
      <c r="M153" s="19"/>
      <c r="N153" s="19"/>
      <c r="O153" s="55"/>
      <c r="P153" s="70"/>
    </row>
    <row r="154" spans="1:16" ht="12.75">
      <c r="A154" s="9">
        <v>27</v>
      </c>
      <c r="B154" s="79" t="s">
        <v>573</v>
      </c>
      <c r="C154" s="107"/>
      <c r="D154" s="101"/>
      <c r="E154" s="97"/>
      <c r="F154" s="97"/>
      <c r="G154" s="97" t="s">
        <v>268</v>
      </c>
      <c r="H154" s="128">
        <v>1.28</v>
      </c>
      <c r="I154" s="90">
        <v>168.96</v>
      </c>
      <c r="J154" s="97"/>
      <c r="K154" s="128">
        <v>1.28</v>
      </c>
      <c r="L154" s="90">
        <v>168.96</v>
      </c>
      <c r="M154" s="19"/>
      <c r="N154" s="19"/>
      <c r="O154" s="55"/>
      <c r="P154" s="70"/>
    </row>
    <row r="155" spans="1:16" ht="12.75">
      <c r="A155" s="9">
        <v>28</v>
      </c>
      <c r="B155" s="79" t="s">
        <v>574</v>
      </c>
      <c r="C155" s="107"/>
      <c r="D155" s="101"/>
      <c r="E155" s="97"/>
      <c r="F155" s="97"/>
      <c r="G155" s="97" t="s">
        <v>268</v>
      </c>
      <c r="H155" s="128">
        <v>8</v>
      </c>
      <c r="I155" s="90">
        <v>77.6</v>
      </c>
      <c r="J155" s="97"/>
      <c r="K155" s="128">
        <v>8</v>
      </c>
      <c r="L155" s="90">
        <v>77.6</v>
      </c>
      <c r="M155" s="19"/>
      <c r="N155" s="19"/>
      <c r="O155" s="55"/>
      <c r="P155" s="70"/>
    </row>
    <row r="156" spans="1:16" ht="12.75">
      <c r="A156" s="9">
        <v>29</v>
      </c>
      <c r="B156" s="79" t="s">
        <v>575</v>
      </c>
      <c r="C156" s="107"/>
      <c r="D156" s="101"/>
      <c r="E156" s="97"/>
      <c r="F156" s="97"/>
      <c r="G156" s="97" t="s">
        <v>268</v>
      </c>
      <c r="H156" s="128">
        <v>15.375</v>
      </c>
      <c r="I156" s="90">
        <v>89.15</v>
      </c>
      <c r="J156" s="97"/>
      <c r="K156" s="128">
        <v>15.375</v>
      </c>
      <c r="L156" s="90">
        <v>89.15</v>
      </c>
      <c r="M156" s="19"/>
      <c r="N156" s="19"/>
      <c r="O156" s="55"/>
      <c r="P156" s="70"/>
    </row>
    <row r="157" spans="1:16" ht="12.75">
      <c r="A157" s="9">
        <v>30</v>
      </c>
      <c r="B157" s="79" t="s">
        <v>576</v>
      </c>
      <c r="C157" s="107"/>
      <c r="D157" s="101"/>
      <c r="E157" s="97"/>
      <c r="F157" s="97"/>
      <c r="G157" s="97" t="s">
        <v>268</v>
      </c>
      <c r="H157" s="128">
        <v>26.2</v>
      </c>
      <c r="I157" s="90">
        <v>1741.25</v>
      </c>
      <c r="J157" s="97"/>
      <c r="K157" s="128">
        <v>26.2</v>
      </c>
      <c r="L157" s="90">
        <v>1741.25</v>
      </c>
      <c r="M157" s="19"/>
      <c r="N157" s="19"/>
      <c r="O157" s="55"/>
      <c r="P157" s="70"/>
    </row>
    <row r="158" spans="1:16" ht="12.75">
      <c r="A158" s="9">
        <v>31</v>
      </c>
      <c r="B158" s="79" t="s">
        <v>577</v>
      </c>
      <c r="C158" s="107"/>
      <c r="D158" s="101"/>
      <c r="E158" s="97"/>
      <c r="F158" s="97"/>
      <c r="G158" s="97" t="s">
        <v>268</v>
      </c>
      <c r="H158" s="128">
        <v>4</v>
      </c>
      <c r="I158" s="90">
        <v>91.2</v>
      </c>
      <c r="J158" s="97"/>
      <c r="K158" s="128">
        <v>4</v>
      </c>
      <c r="L158" s="90">
        <v>91.2</v>
      </c>
      <c r="M158" s="19"/>
      <c r="N158" s="19"/>
      <c r="O158" s="55"/>
      <c r="P158" s="70"/>
    </row>
    <row r="159" spans="1:16" ht="12.75">
      <c r="A159" s="9">
        <v>32</v>
      </c>
      <c r="B159" s="79" t="s">
        <v>578</v>
      </c>
      <c r="C159" s="107"/>
      <c r="D159" s="101"/>
      <c r="E159" s="97"/>
      <c r="F159" s="97"/>
      <c r="G159" s="97" t="s">
        <v>268</v>
      </c>
      <c r="H159" s="128">
        <v>8.11</v>
      </c>
      <c r="I159" s="90">
        <v>152.47</v>
      </c>
      <c r="J159" s="97"/>
      <c r="K159" s="128">
        <v>8.11</v>
      </c>
      <c r="L159" s="90">
        <v>152.47</v>
      </c>
      <c r="M159" s="19"/>
      <c r="N159" s="19"/>
      <c r="O159" s="55"/>
      <c r="P159" s="70"/>
    </row>
    <row r="160" spans="1:16" ht="12.75">
      <c r="A160" s="9">
        <v>33</v>
      </c>
      <c r="B160" s="79" t="s">
        <v>579</v>
      </c>
      <c r="C160" s="107"/>
      <c r="D160" s="101"/>
      <c r="E160" s="97"/>
      <c r="F160" s="97"/>
      <c r="G160" s="97" t="s">
        <v>268</v>
      </c>
      <c r="H160" s="128">
        <v>0.495</v>
      </c>
      <c r="I160" s="90">
        <v>22.65</v>
      </c>
      <c r="J160" s="97"/>
      <c r="K160" s="128">
        <v>0.495</v>
      </c>
      <c r="L160" s="90">
        <v>22.65</v>
      </c>
      <c r="M160" s="19"/>
      <c r="N160" s="19"/>
      <c r="O160" s="55"/>
      <c r="P160" s="70"/>
    </row>
    <row r="161" spans="1:16" ht="12.75">
      <c r="A161" s="9">
        <v>34</v>
      </c>
      <c r="B161" s="79" t="s">
        <v>580</v>
      </c>
      <c r="C161" s="107"/>
      <c r="D161" s="101"/>
      <c r="E161" s="97"/>
      <c r="F161" s="97"/>
      <c r="G161" s="97" t="s">
        <v>268</v>
      </c>
      <c r="H161" s="128">
        <v>3.04</v>
      </c>
      <c r="I161" s="90">
        <v>227.67</v>
      </c>
      <c r="J161" s="97"/>
      <c r="K161" s="128">
        <v>3.04</v>
      </c>
      <c r="L161" s="90">
        <v>227.67</v>
      </c>
      <c r="M161" s="19"/>
      <c r="N161" s="19"/>
      <c r="O161" s="55"/>
      <c r="P161" s="70"/>
    </row>
    <row r="162" spans="1:16" ht="12.75">
      <c r="A162" s="9">
        <v>35</v>
      </c>
      <c r="B162" s="79" t="s">
        <v>581</v>
      </c>
      <c r="C162" s="107"/>
      <c r="D162" s="101"/>
      <c r="E162" s="97"/>
      <c r="F162" s="97"/>
      <c r="G162" s="97" t="s">
        <v>268</v>
      </c>
      <c r="H162" s="104">
        <v>148.22</v>
      </c>
      <c r="I162" s="90">
        <v>3214.89</v>
      </c>
      <c r="J162" s="97"/>
      <c r="K162" s="128">
        <v>148.22</v>
      </c>
      <c r="L162" s="90">
        <v>3214.89</v>
      </c>
      <c r="M162" s="19"/>
      <c r="N162" s="19"/>
      <c r="O162" s="55"/>
      <c r="P162" s="70"/>
    </row>
    <row r="163" spans="1:16" ht="12.75">
      <c r="A163" s="9">
        <v>36</v>
      </c>
      <c r="B163" s="79" t="s">
        <v>582</v>
      </c>
      <c r="C163" s="107"/>
      <c r="D163" s="101"/>
      <c r="E163" s="97"/>
      <c r="F163" s="97"/>
      <c r="G163" s="97" t="s">
        <v>268</v>
      </c>
      <c r="H163" s="103">
        <v>52</v>
      </c>
      <c r="I163" s="90">
        <v>2818.4</v>
      </c>
      <c r="J163" s="97"/>
      <c r="K163" s="128">
        <v>52</v>
      </c>
      <c r="L163" s="90">
        <v>2818.4</v>
      </c>
      <c r="M163" s="19"/>
      <c r="N163" s="19"/>
      <c r="O163" s="55"/>
      <c r="P163" s="70"/>
    </row>
    <row r="164" spans="1:16" ht="17.25" customHeight="1">
      <c r="A164" s="9"/>
      <c r="B164" s="200" t="s">
        <v>274</v>
      </c>
      <c r="C164" s="201"/>
      <c r="D164" s="201"/>
      <c r="E164" s="201"/>
      <c r="F164" s="201"/>
      <c r="G164" s="202"/>
      <c r="H164" s="94">
        <f>SUM(H165:H303)</f>
        <v>870</v>
      </c>
      <c r="I164" s="95">
        <f>SUM(I165:I303)</f>
        <v>102501.18000000002</v>
      </c>
      <c r="J164" s="95"/>
      <c r="K164" s="95">
        <f>SUM(K165:K303)</f>
        <v>870</v>
      </c>
      <c r="L164" s="95">
        <f>SUM(L165:L303)</f>
        <v>102501.18000000002</v>
      </c>
      <c r="M164" s="95">
        <f>SUM(M165:M303)</f>
        <v>0</v>
      </c>
      <c r="N164" s="95">
        <f>SUM(N165:N303)</f>
        <v>102501.18000000002</v>
      </c>
      <c r="O164" s="95"/>
      <c r="P164" s="95"/>
    </row>
    <row r="165" spans="1:16" ht="12.75">
      <c r="A165" s="9">
        <v>1</v>
      </c>
      <c r="B165" s="79" t="s">
        <v>371</v>
      </c>
      <c r="C165" s="107"/>
      <c r="D165" s="101" t="s">
        <v>267</v>
      </c>
      <c r="E165" s="97"/>
      <c r="F165" s="97"/>
      <c r="G165" s="97" t="s">
        <v>262</v>
      </c>
      <c r="H165" s="86">
        <v>54</v>
      </c>
      <c r="I165" s="90">
        <v>38.88</v>
      </c>
      <c r="J165" s="97"/>
      <c r="K165" s="86">
        <v>54</v>
      </c>
      <c r="L165" s="90">
        <v>38.88</v>
      </c>
      <c r="M165" s="80"/>
      <c r="N165" s="19">
        <f>SUM(L165-M165)</f>
        <v>38.88</v>
      </c>
      <c r="O165" s="55"/>
      <c r="P165" s="70"/>
    </row>
    <row r="166" spans="1:16" ht="12.75">
      <c r="A166" s="9">
        <v>2</v>
      </c>
      <c r="B166" s="79" t="s">
        <v>372</v>
      </c>
      <c r="C166" s="107"/>
      <c r="D166" s="101"/>
      <c r="E166" s="97"/>
      <c r="F166" s="97"/>
      <c r="G166" s="97" t="s">
        <v>262</v>
      </c>
      <c r="H166" s="86">
        <v>1</v>
      </c>
      <c r="I166" s="90">
        <v>5.25</v>
      </c>
      <c r="J166" s="97"/>
      <c r="K166" s="86">
        <v>1</v>
      </c>
      <c r="L166" s="90">
        <v>5.25</v>
      </c>
      <c r="M166" s="80"/>
      <c r="N166" s="19">
        <f aca="true" t="shared" si="2" ref="N166:N229">SUM(L166-M166)</f>
        <v>5.25</v>
      </c>
      <c r="O166" s="55"/>
      <c r="P166" s="70"/>
    </row>
    <row r="167" spans="1:16" ht="12.75">
      <c r="A167" s="9">
        <v>3</v>
      </c>
      <c r="B167" s="79" t="s">
        <v>373</v>
      </c>
      <c r="C167" s="107"/>
      <c r="D167" s="101"/>
      <c r="E167" s="97"/>
      <c r="F167" s="97"/>
      <c r="G167" s="97" t="s">
        <v>262</v>
      </c>
      <c r="H167" s="86">
        <v>6</v>
      </c>
      <c r="I167" s="90">
        <v>42</v>
      </c>
      <c r="J167" s="97"/>
      <c r="K167" s="86">
        <v>6</v>
      </c>
      <c r="L167" s="90">
        <v>42</v>
      </c>
      <c r="M167" s="80"/>
      <c r="N167" s="19">
        <f t="shared" si="2"/>
        <v>42</v>
      </c>
      <c r="O167" s="55"/>
      <c r="P167" s="70"/>
    </row>
    <row r="168" spans="1:16" ht="12.75">
      <c r="A168" s="9">
        <v>4</v>
      </c>
      <c r="B168" s="79" t="s">
        <v>374</v>
      </c>
      <c r="C168" s="107"/>
      <c r="D168" s="101"/>
      <c r="E168" s="97"/>
      <c r="F168" s="97"/>
      <c r="G168" s="97" t="s">
        <v>262</v>
      </c>
      <c r="H168" s="86">
        <v>2</v>
      </c>
      <c r="I168" s="90">
        <v>72</v>
      </c>
      <c r="J168" s="97"/>
      <c r="K168" s="86">
        <v>2</v>
      </c>
      <c r="L168" s="90">
        <v>72</v>
      </c>
      <c r="M168" s="80"/>
      <c r="N168" s="19">
        <f t="shared" si="2"/>
        <v>72</v>
      </c>
      <c r="O168" s="55"/>
      <c r="P168" s="70"/>
    </row>
    <row r="169" spans="1:16" ht="12.75">
      <c r="A169" s="9">
        <v>5</v>
      </c>
      <c r="B169" s="79" t="s">
        <v>375</v>
      </c>
      <c r="C169" s="107"/>
      <c r="D169" s="101"/>
      <c r="E169" s="97"/>
      <c r="F169" s="97"/>
      <c r="G169" s="97" t="s">
        <v>262</v>
      </c>
      <c r="H169" s="86">
        <v>15</v>
      </c>
      <c r="I169" s="90">
        <v>32.25</v>
      </c>
      <c r="J169" s="97"/>
      <c r="K169" s="86">
        <v>15</v>
      </c>
      <c r="L169" s="90">
        <v>32.25</v>
      </c>
      <c r="M169" s="80"/>
      <c r="N169" s="19">
        <f t="shared" si="2"/>
        <v>32.25</v>
      </c>
      <c r="O169" s="55"/>
      <c r="P169" s="70"/>
    </row>
    <row r="170" spans="1:16" ht="12.75">
      <c r="A170" s="9">
        <v>6</v>
      </c>
      <c r="B170" s="79" t="s">
        <v>376</v>
      </c>
      <c r="C170" s="107"/>
      <c r="D170" s="101"/>
      <c r="E170" s="97"/>
      <c r="F170" s="97"/>
      <c r="G170" s="97" t="s">
        <v>262</v>
      </c>
      <c r="H170" s="86">
        <v>1</v>
      </c>
      <c r="I170" s="90">
        <v>4</v>
      </c>
      <c r="J170" s="97"/>
      <c r="K170" s="86">
        <v>1</v>
      </c>
      <c r="L170" s="90">
        <v>4</v>
      </c>
      <c r="M170" s="80"/>
      <c r="N170" s="19">
        <f t="shared" si="2"/>
        <v>4</v>
      </c>
      <c r="O170" s="55"/>
      <c r="P170" s="70"/>
    </row>
    <row r="171" spans="1:16" ht="12.75">
      <c r="A171" s="9">
        <v>7</v>
      </c>
      <c r="B171" s="79" t="s">
        <v>377</v>
      </c>
      <c r="C171" s="107"/>
      <c r="D171" s="101"/>
      <c r="E171" s="97"/>
      <c r="F171" s="97"/>
      <c r="G171" s="97" t="s">
        <v>262</v>
      </c>
      <c r="H171" s="86">
        <v>9</v>
      </c>
      <c r="I171" s="90">
        <v>67.5</v>
      </c>
      <c r="J171" s="97"/>
      <c r="K171" s="86">
        <v>9</v>
      </c>
      <c r="L171" s="90">
        <v>67.5</v>
      </c>
      <c r="M171" s="80"/>
      <c r="N171" s="19">
        <f t="shared" si="2"/>
        <v>67.5</v>
      </c>
      <c r="O171" s="55"/>
      <c r="P171" s="70"/>
    </row>
    <row r="172" spans="1:16" ht="12.75">
      <c r="A172" s="9">
        <v>8</v>
      </c>
      <c r="B172" s="79" t="s">
        <v>378</v>
      </c>
      <c r="C172" s="107"/>
      <c r="D172" s="101"/>
      <c r="E172" s="97"/>
      <c r="F172" s="97"/>
      <c r="G172" s="97" t="s">
        <v>262</v>
      </c>
      <c r="H172" s="86">
        <v>6</v>
      </c>
      <c r="I172" s="90">
        <v>900</v>
      </c>
      <c r="J172" s="97"/>
      <c r="K172" s="86">
        <v>6</v>
      </c>
      <c r="L172" s="90">
        <v>900</v>
      </c>
      <c r="M172" s="80"/>
      <c r="N172" s="19">
        <f t="shared" si="2"/>
        <v>900</v>
      </c>
      <c r="O172" s="55"/>
      <c r="P172" s="70"/>
    </row>
    <row r="173" spans="1:16" ht="12.75">
      <c r="A173" s="9">
        <v>9</v>
      </c>
      <c r="B173" s="79" t="s">
        <v>379</v>
      </c>
      <c r="C173" s="107"/>
      <c r="D173" s="101"/>
      <c r="E173" s="97"/>
      <c r="F173" s="97"/>
      <c r="G173" s="97" t="s">
        <v>262</v>
      </c>
      <c r="H173" s="86">
        <v>1</v>
      </c>
      <c r="I173" s="90">
        <v>2000</v>
      </c>
      <c r="J173" s="97"/>
      <c r="K173" s="86">
        <v>1</v>
      </c>
      <c r="L173" s="90">
        <v>2000</v>
      </c>
      <c r="M173" s="80"/>
      <c r="N173" s="19">
        <f t="shared" si="2"/>
        <v>2000</v>
      </c>
      <c r="O173" s="55"/>
      <c r="P173" s="70"/>
    </row>
    <row r="174" spans="1:16" ht="12.75">
      <c r="A174" s="9">
        <v>10</v>
      </c>
      <c r="B174" s="79" t="s">
        <v>380</v>
      </c>
      <c r="C174" s="107"/>
      <c r="D174" s="101"/>
      <c r="E174" s="97"/>
      <c r="F174" s="97"/>
      <c r="G174" s="97" t="s">
        <v>262</v>
      </c>
      <c r="H174" s="86">
        <v>2</v>
      </c>
      <c r="I174" s="90">
        <v>90</v>
      </c>
      <c r="J174" s="97"/>
      <c r="K174" s="86">
        <v>2</v>
      </c>
      <c r="L174" s="90">
        <v>90</v>
      </c>
      <c r="M174" s="80"/>
      <c r="N174" s="19">
        <f t="shared" si="2"/>
        <v>90</v>
      </c>
      <c r="O174" s="17"/>
      <c r="P174" s="70"/>
    </row>
    <row r="175" spans="1:16" ht="12.75">
      <c r="A175" s="9">
        <v>11</v>
      </c>
      <c r="B175" s="79" t="s">
        <v>381</v>
      </c>
      <c r="C175" s="107"/>
      <c r="D175" s="101"/>
      <c r="E175" s="11"/>
      <c r="F175" s="11"/>
      <c r="G175" s="97" t="s">
        <v>262</v>
      </c>
      <c r="H175" s="86">
        <v>2</v>
      </c>
      <c r="I175" s="90">
        <v>72</v>
      </c>
      <c r="J175" s="11"/>
      <c r="K175" s="86">
        <v>2</v>
      </c>
      <c r="L175" s="90">
        <v>72</v>
      </c>
      <c r="M175" s="80"/>
      <c r="N175" s="19">
        <f t="shared" si="2"/>
        <v>72</v>
      </c>
      <c r="O175" s="17"/>
      <c r="P175" s="70"/>
    </row>
    <row r="176" spans="1:16" ht="12.75">
      <c r="A176" s="9">
        <v>12</v>
      </c>
      <c r="B176" s="79" t="s">
        <v>382</v>
      </c>
      <c r="C176" s="107"/>
      <c r="D176" s="101"/>
      <c r="E176" s="11"/>
      <c r="F176" s="11"/>
      <c r="G176" s="97" t="s">
        <v>262</v>
      </c>
      <c r="H176" s="86">
        <v>1</v>
      </c>
      <c r="I176" s="90">
        <v>108</v>
      </c>
      <c r="J176" s="11"/>
      <c r="K176" s="86">
        <v>1</v>
      </c>
      <c r="L176" s="90">
        <v>108</v>
      </c>
      <c r="M176" s="80"/>
      <c r="N176" s="19">
        <f t="shared" si="2"/>
        <v>108</v>
      </c>
      <c r="O176" s="17"/>
      <c r="P176" s="70"/>
    </row>
    <row r="177" spans="1:16" ht="12.75">
      <c r="A177" s="9">
        <v>13</v>
      </c>
      <c r="B177" s="79" t="s">
        <v>383</v>
      </c>
      <c r="C177" s="107"/>
      <c r="D177" s="101"/>
      <c r="E177" s="11"/>
      <c r="F177" s="11"/>
      <c r="G177" s="97" t="s">
        <v>262</v>
      </c>
      <c r="H177" s="86">
        <v>2</v>
      </c>
      <c r="I177" s="90">
        <v>72</v>
      </c>
      <c r="J177" s="11"/>
      <c r="K177" s="86">
        <v>2</v>
      </c>
      <c r="L177" s="90">
        <v>72</v>
      </c>
      <c r="M177" s="80"/>
      <c r="N177" s="19">
        <f t="shared" si="2"/>
        <v>72</v>
      </c>
      <c r="O177" s="17"/>
      <c r="P177" s="70"/>
    </row>
    <row r="178" spans="1:16" ht="12.75">
      <c r="A178" s="9">
        <v>14</v>
      </c>
      <c r="B178" s="112" t="s">
        <v>384</v>
      </c>
      <c r="C178" s="107"/>
      <c r="D178" s="101"/>
      <c r="E178" s="11"/>
      <c r="F178" s="11"/>
      <c r="G178" s="97" t="s">
        <v>262</v>
      </c>
      <c r="H178" s="86">
        <v>1</v>
      </c>
      <c r="I178" s="90">
        <v>53.45</v>
      </c>
      <c r="J178" s="11"/>
      <c r="K178" s="86">
        <v>1</v>
      </c>
      <c r="L178" s="90">
        <v>53.45</v>
      </c>
      <c r="M178" s="80"/>
      <c r="N178" s="19">
        <f t="shared" si="2"/>
        <v>53.45</v>
      </c>
      <c r="O178" s="17"/>
      <c r="P178" s="70"/>
    </row>
    <row r="179" spans="1:16" ht="12.75">
      <c r="A179" s="9">
        <v>15</v>
      </c>
      <c r="B179" s="79" t="s">
        <v>385</v>
      </c>
      <c r="C179" s="117"/>
      <c r="D179" s="101"/>
      <c r="E179" s="11"/>
      <c r="F179" s="11"/>
      <c r="G179" s="97" t="s">
        <v>262</v>
      </c>
      <c r="H179" s="86">
        <v>100</v>
      </c>
      <c r="I179" s="90">
        <v>8296.8</v>
      </c>
      <c r="J179" s="11"/>
      <c r="K179" s="86">
        <v>100</v>
      </c>
      <c r="L179" s="90">
        <v>8296.8</v>
      </c>
      <c r="M179" s="80"/>
      <c r="N179" s="19">
        <f t="shared" si="2"/>
        <v>8296.8</v>
      </c>
      <c r="O179" s="17"/>
      <c r="P179" s="70"/>
    </row>
    <row r="180" spans="1:16" ht="12.75">
      <c r="A180" s="9">
        <v>16</v>
      </c>
      <c r="B180" s="79" t="s">
        <v>386</v>
      </c>
      <c r="C180" s="117"/>
      <c r="D180" s="101"/>
      <c r="E180" s="11"/>
      <c r="F180" s="11"/>
      <c r="G180" s="97" t="s">
        <v>262</v>
      </c>
      <c r="H180" s="86">
        <v>3</v>
      </c>
      <c r="I180" s="90">
        <v>405.9</v>
      </c>
      <c r="J180" s="11"/>
      <c r="K180" s="86">
        <v>3</v>
      </c>
      <c r="L180" s="90">
        <v>405.9</v>
      </c>
      <c r="M180" s="80"/>
      <c r="N180" s="19">
        <f t="shared" si="2"/>
        <v>405.9</v>
      </c>
      <c r="O180" s="17"/>
      <c r="P180" s="70"/>
    </row>
    <row r="181" spans="1:16" ht="12.75">
      <c r="A181" s="9">
        <v>17</v>
      </c>
      <c r="B181" s="79" t="s">
        <v>387</v>
      </c>
      <c r="C181" s="117"/>
      <c r="D181" s="101"/>
      <c r="E181" s="11"/>
      <c r="F181" s="11"/>
      <c r="G181" s="97" t="s">
        <v>262</v>
      </c>
      <c r="H181" s="86">
        <v>1</v>
      </c>
      <c r="I181" s="90">
        <v>175</v>
      </c>
      <c r="J181" s="11"/>
      <c r="K181" s="86">
        <v>1</v>
      </c>
      <c r="L181" s="90">
        <v>175</v>
      </c>
      <c r="M181" s="80"/>
      <c r="N181" s="19">
        <f t="shared" si="2"/>
        <v>175</v>
      </c>
      <c r="O181" s="17"/>
      <c r="P181" s="70"/>
    </row>
    <row r="182" spans="1:16" ht="12.75">
      <c r="A182" s="9">
        <v>18</v>
      </c>
      <c r="B182" s="79" t="s">
        <v>388</v>
      </c>
      <c r="C182" s="117"/>
      <c r="D182" s="101"/>
      <c r="E182" s="11"/>
      <c r="F182" s="11"/>
      <c r="G182" s="97" t="s">
        <v>262</v>
      </c>
      <c r="H182" s="86">
        <v>1</v>
      </c>
      <c r="I182" s="90">
        <v>110</v>
      </c>
      <c r="J182" s="11"/>
      <c r="K182" s="86">
        <v>1</v>
      </c>
      <c r="L182" s="90">
        <v>110</v>
      </c>
      <c r="M182" s="80"/>
      <c r="N182" s="19">
        <f t="shared" si="2"/>
        <v>110</v>
      </c>
      <c r="O182" s="17"/>
      <c r="P182" s="70"/>
    </row>
    <row r="183" spans="1:16" ht="12.75">
      <c r="A183" s="9">
        <v>19</v>
      </c>
      <c r="B183" s="79" t="s">
        <v>389</v>
      </c>
      <c r="C183" s="117"/>
      <c r="D183" s="101"/>
      <c r="E183" s="11"/>
      <c r="F183" s="11"/>
      <c r="G183" s="97" t="s">
        <v>262</v>
      </c>
      <c r="H183" s="86">
        <v>54</v>
      </c>
      <c r="I183" s="90">
        <v>5832</v>
      </c>
      <c r="J183" s="11"/>
      <c r="K183" s="86">
        <v>54</v>
      </c>
      <c r="L183" s="90">
        <v>5832</v>
      </c>
      <c r="M183" s="80"/>
      <c r="N183" s="19">
        <f t="shared" si="2"/>
        <v>5832</v>
      </c>
      <c r="O183" s="17"/>
      <c r="P183" s="70"/>
    </row>
    <row r="184" spans="1:16" ht="12.75">
      <c r="A184" s="9">
        <v>20</v>
      </c>
      <c r="B184" s="79" t="s">
        <v>390</v>
      </c>
      <c r="C184" s="117"/>
      <c r="D184" s="101"/>
      <c r="E184" s="11"/>
      <c r="F184" s="11"/>
      <c r="G184" s="97" t="s">
        <v>262</v>
      </c>
      <c r="H184" s="86">
        <v>108</v>
      </c>
      <c r="I184" s="90">
        <v>11664</v>
      </c>
      <c r="J184" s="11"/>
      <c r="K184" s="86">
        <v>108</v>
      </c>
      <c r="L184" s="90">
        <v>11664</v>
      </c>
      <c r="M184" s="80"/>
      <c r="N184" s="19">
        <f t="shared" si="2"/>
        <v>11664</v>
      </c>
      <c r="O184" s="17"/>
      <c r="P184" s="70"/>
    </row>
    <row r="185" spans="1:16" ht="12.75">
      <c r="A185" s="9">
        <v>21</v>
      </c>
      <c r="B185" s="79" t="s">
        <v>391</v>
      </c>
      <c r="C185" s="117"/>
      <c r="D185" s="101"/>
      <c r="E185" s="11"/>
      <c r="F185" s="11"/>
      <c r="G185" s="97" t="s">
        <v>262</v>
      </c>
      <c r="H185" s="86">
        <v>58</v>
      </c>
      <c r="I185" s="90">
        <v>6786</v>
      </c>
      <c r="J185" s="11"/>
      <c r="K185" s="86">
        <v>58</v>
      </c>
      <c r="L185" s="90">
        <v>6786</v>
      </c>
      <c r="M185" s="80"/>
      <c r="N185" s="19">
        <f t="shared" si="2"/>
        <v>6786</v>
      </c>
      <c r="O185" s="17"/>
      <c r="P185" s="70"/>
    </row>
    <row r="186" spans="1:16" ht="12.75">
      <c r="A186" s="9">
        <v>22</v>
      </c>
      <c r="B186" s="79" t="s">
        <v>392</v>
      </c>
      <c r="C186" s="117"/>
      <c r="D186" s="101"/>
      <c r="E186" s="11"/>
      <c r="F186" s="11"/>
      <c r="G186" s="97" t="s">
        <v>262</v>
      </c>
      <c r="H186" s="86">
        <v>3</v>
      </c>
      <c r="I186" s="90">
        <v>1497.45</v>
      </c>
      <c r="J186" s="11"/>
      <c r="K186" s="86">
        <v>3</v>
      </c>
      <c r="L186" s="90">
        <v>1497.45</v>
      </c>
      <c r="M186" s="80"/>
      <c r="N186" s="19">
        <f t="shared" si="2"/>
        <v>1497.45</v>
      </c>
      <c r="O186" s="17"/>
      <c r="P186" s="70"/>
    </row>
    <row r="187" spans="1:16" ht="12.75">
      <c r="A187" s="9">
        <v>23</v>
      </c>
      <c r="B187" s="79" t="s">
        <v>393</v>
      </c>
      <c r="C187" s="117"/>
      <c r="D187" s="101"/>
      <c r="E187" s="11"/>
      <c r="F187" s="11"/>
      <c r="G187" s="97" t="s">
        <v>262</v>
      </c>
      <c r="H187" s="86">
        <v>1</v>
      </c>
      <c r="I187" s="90">
        <v>541.55</v>
      </c>
      <c r="J187" s="11"/>
      <c r="K187" s="86">
        <v>1</v>
      </c>
      <c r="L187" s="90">
        <v>541.55</v>
      </c>
      <c r="M187" s="80"/>
      <c r="N187" s="19">
        <f t="shared" si="2"/>
        <v>541.55</v>
      </c>
      <c r="O187" s="17"/>
      <c r="P187" s="70"/>
    </row>
    <row r="188" spans="1:16" ht="12.75">
      <c r="A188" s="9">
        <v>24</v>
      </c>
      <c r="B188" s="79" t="s">
        <v>394</v>
      </c>
      <c r="C188" s="117"/>
      <c r="D188" s="101"/>
      <c r="E188" s="11"/>
      <c r="F188" s="11"/>
      <c r="G188" s="97" t="s">
        <v>262</v>
      </c>
      <c r="H188" s="86">
        <v>1</v>
      </c>
      <c r="I188" s="90">
        <v>182.5</v>
      </c>
      <c r="J188" s="11"/>
      <c r="K188" s="86">
        <v>1</v>
      </c>
      <c r="L188" s="90">
        <v>182.5</v>
      </c>
      <c r="M188" s="80"/>
      <c r="N188" s="19">
        <f t="shared" si="2"/>
        <v>182.5</v>
      </c>
      <c r="O188" s="17"/>
      <c r="P188" s="70"/>
    </row>
    <row r="189" spans="1:16" ht="12.75">
      <c r="A189" s="9">
        <v>25</v>
      </c>
      <c r="B189" s="79" t="s">
        <v>395</v>
      </c>
      <c r="C189" s="117"/>
      <c r="D189" s="101"/>
      <c r="E189" s="11"/>
      <c r="F189" s="11"/>
      <c r="G189" s="97" t="s">
        <v>262</v>
      </c>
      <c r="H189" s="86">
        <v>2</v>
      </c>
      <c r="I189" s="90">
        <v>171.9</v>
      </c>
      <c r="J189" s="11"/>
      <c r="K189" s="86">
        <v>2</v>
      </c>
      <c r="L189" s="90">
        <v>171.9</v>
      </c>
      <c r="M189" s="80"/>
      <c r="N189" s="19">
        <f t="shared" si="2"/>
        <v>171.9</v>
      </c>
      <c r="O189" s="17"/>
      <c r="P189" s="70"/>
    </row>
    <row r="190" spans="1:16" ht="12.75">
      <c r="A190" s="9">
        <v>26</v>
      </c>
      <c r="B190" s="79" t="s">
        <v>396</v>
      </c>
      <c r="C190" s="117"/>
      <c r="D190" s="101"/>
      <c r="E190" s="11"/>
      <c r="F190" s="11"/>
      <c r="G190" s="97" t="s">
        <v>262</v>
      </c>
      <c r="H190" s="86">
        <v>1</v>
      </c>
      <c r="I190" s="90">
        <v>76.65</v>
      </c>
      <c r="J190" s="11"/>
      <c r="K190" s="86">
        <v>1</v>
      </c>
      <c r="L190" s="90">
        <v>76.65</v>
      </c>
      <c r="M190" s="80"/>
      <c r="N190" s="19">
        <f t="shared" si="2"/>
        <v>76.65</v>
      </c>
      <c r="O190" s="17"/>
      <c r="P190" s="70"/>
    </row>
    <row r="191" spans="1:16" ht="12.75">
      <c r="A191" s="9">
        <v>27</v>
      </c>
      <c r="B191" s="79" t="s">
        <v>397</v>
      </c>
      <c r="C191" s="117"/>
      <c r="D191" s="101"/>
      <c r="E191" s="11"/>
      <c r="F191" s="11"/>
      <c r="G191" s="97" t="s">
        <v>262</v>
      </c>
      <c r="H191" s="86">
        <v>1</v>
      </c>
      <c r="I191" s="90">
        <v>589.16</v>
      </c>
      <c r="J191" s="11"/>
      <c r="K191" s="86">
        <v>1</v>
      </c>
      <c r="L191" s="90">
        <v>589.16</v>
      </c>
      <c r="M191" s="80"/>
      <c r="N191" s="19">
        <f t="shared" si="2"/>
        <v>589.16</v>
      </c>
      <c r="O191" s="17"/>
      <c r="P191" s="70"/>
    </row>
    <row r="192" spans="1:16" ht="12.75">
      <c r="A192" s="9">
        <v>28</v>
      </c>
      <c r="B192" s="79" t="s">
        <v>398</v>
      </c>
      <c r="C192" s="117"/>
      <c r="D192" s="101"/>
      <c r="E192" s="11"/>
      <c r="F192" s="11"/>
      <c r="G192" s="97" t="s">
        <v>262</v>
      </c>
      <c r="H192" s="86">
        <v>1</v>
      </c>
      <c r="I192" s="90">
        <v>1585.8</v>
      </c>
      <c r="J192" s="11"/>
      <c r="K192" s="86">
        <v>1</v>
      </c>
      <c r="L192" s="90">
        <v>1585.8</v>
      </c>
      <c r="M192" s="80"/>
      <c r="N192" s="19">
        <f t="shared" si="2"/>
        <v>1585.8</v>
      </c>
      <c r="O192" s="17"/>
      <c r="P192" s="70"/>
    </row>
    <row r="193" spans="1:16" ht="12.75">
      <c r="A193" s="9">
        <v>29</v>
      </c>
      <c r="B193" s="79" t="s">
        <v>399</v>
      </c>
      <c r="C193" s="117"/>
      <c r="D193" s="101"/>
      <c r="E193" s="11"/>
      <c r="F193" s="11"/>
      <c r="G193" s="97" t="s">
        <v>262</v>
      </c>
      <c r="H193" s="86">
        <v>1</v>
      </c>
      <c r="I193" s="90">
        <v>1585.8</v>
      </c>
      <c r="J193" s="11"/>
      <c r="K193" s="86">
        <v>1</v>
      </c>
      <c r="L193" s="90">
        <v>1585.8</v>
      </c>
      <c r="M193" s="80"/>
      <c r="N193" s="19">
        <f t="shared" si="2"/>
        <v>1585.8</v>
      </c>
      <c r="O193" s="17"/>
      <c r="P193" s="70"/>
    </row>
    <row r="194" spans="1:16" ht="12.75">
      <c r="A194" s="9">
        <v>30</v>
      </c>
      <c r="B194" s="79" t="s">
        <v>400</v>
      </c>
      <c r="C194" s="117"/>
      <c r="D194" s="101"/>
      <c r="E194" s="11"/>
      <c r="F194" s="11"/>
      <c r="G194" s="97" t="s">
        <v>262</v>
      </c>
      <c r="H194" s="41">
        <v>20</v>
      </c>
      <c r="I194" s="90">
        <v>1166</v>
      </c>
      <c r="J194" s="11"/>
      <c r="K194" s="41">
        <v>20</v>
      </c>
      <c r="L194" s="90">
        <v>1166</v>
      </c>
      <c r="M194" s="80"/>
      <c r="N194" s="19">
        <f t="shared" si="2"/>
        <v>1166</v>
      </c>
      <c r="O194" s="17"/>
      <c r="P194" s="70"/>
    </row>
    <row r="195" spans="1:16" ht="12.75">
      <c r="A195" s="9">
        <v>31</v>
      </c>
      <c r="B195" s="79" t="s">
        <v>401</v>
      </c>
      <c r="C195" s="117"/>
      <c r="D195" s="11"/>
      <c r="E195" s="11"/>
      <c r="F195" s="11"/>
      <c r="G195" s="97" t="s">
        <v>262</v>
      </c>
      <c r="H195" s="86">
        <v>1</v>
      </c>
      <c r="I195" s="90">
        <v>89.15</v>
      </c>
      <c r="J195" s="11"/>
      <c r="K195" s="86">
        <v>1</v>
      </c>
      <c r="L195" s="90">
        <v>89.15</v>
      </c>
      <c r="M195" s="80"/>
      <c r="N195" s="19">
        <f t="shared" si="2"/>
        <v>89.15</v>
      </c>
      <c r="O195" s="17"/>
      <c r="P195" s="70"/>
    </row>
    <row r="196" spans="1:16" ht="12.75">
      <c r="A196" s="9">
        <v>32</v>
      </c>
      <c r="B196" s="79" t="s">
        <v>402</v>
      </c>
      <c r="C196" s="117"/>
      <c r="D196" s="11"/>
      <c r="E196" s="11"/>
      <c r="F196" s="11"/>
      <c r="G196" s="97" t="s">
        <v>262</v>
      </c>
      <c r="H196" s="86">
        <v>2</v>
      </c>
      <c r="I196" s="90">
        <v>314.1</v>
      </c>
      <c r="J196" s="11"/>
      <c r="K196" s="86">
        <v>2</v>
      </c>
      <c r="L196" s="90">
        <v>314.1</v>
      </c>
      <c r="M196" s="80"/>
      <c r="N196" s="19">
        <f t="shared" si="2"/>
        <v>314.1</v>
      </c>
      <c r="O196" s="17"/>
      <c r="P196" s="70"/>
    </row>
    <row r="197" spans="1:16" ht="12.75">
      <c r="A197" s="9">
        <v>33</v>
      </c>
      <c r="B197" s="79" t="s">
        <v>403</v>
      </c>
      <c r="C197" s="117"/>
      <c r="D197" s="11"/>
      <c r="E197" s="11"/>
      <c r="F197" s="11"/>
      <c r="G197" s="97" t="s">
        <v>262</v>
      </c>
      <c r="H197" s="86">
        <v>5</v>
      </c>
      <c r="I197" s="90">
        <v>662.5</v>
      </c>
      <c r="J197" s="11"/>
      <c r="K197" s="86">
        <v>5</v>
      </c>
      <c r="L197" s="90">
        <v>662.5</v>
      </c>
      <c r="M197" s="80"/>
      <c r="N197" s="19">
        <f t="shared" si="2"/>
        <v>662.5</v>
      </c>
      <c r="O197" s="17"/>
      <c r="P197" s="70"/>
    </row>
    <row r="198" spans="1:16" ht="12.75">
      <c r="A198" s="9">
        <v>34</v>
      </c>
      <c r="B198" s="79" t="s">
        <v>404</v>
      </c>
      <c r="C198" s="117"/>
      <c r="D198" s="11"/>
      <c r="E198" s="11"/>
      <c r="F198" s="11"/>
      <c r="G198" s="97" t="s">
        <v>262</v>
      </c>
      <c r="H198" s="86">
        <v>5</v>
      </c>
      <c r="I198" s="90">
        <v>662.5</v>
      </c>
      <c r="J198" s="11"/>
      <c r="K198" s="86">
        <v>5</v>
      </c>
      <c r="L198" s="90">
        <v>662.5</v>
      </c>
      <c r="M198" s="80"/>
      <c r="N198" s="19">
        <f t="shared" si="2"/>
        <v>662.5</v>
      </c>
      <c r="O198" s="17"/>
      <c r="P198" s="70"/>
    </row>
    <row r="199" spans="1:16" ht="12.75">
      <c r="A199" s="9">
        <v>35</v>
      </c>
      <c r="B199" s="79" t="s">
        <v>405</v>
      </c>
      <c r="C199" s="117"/>
      <c r="D199" s="11"/>
      <c r="E199" s="11"/>
      <c r="F199" s="11"/>
      <c r="G199" s="97" t="s">
        <v>262</v>
      </c>
      <c r="H199" s="86">
        <v>5</v>
      </c>
      <c r="I199" s="90">
        <v>662.5</v>
      </c>
      <c r="J199" s="11"/>
      <c r="K199" s="86">
        <v>5</v>
      </c>
      <c r="L199" s="90">
        <v>662.5</v>
      </c>
      <c r="M199" s="80"/>
      <c r="N199" s="19">
        <f t="shared" si="2"/>
        <v>662.5</v>
      </c>
      <c r="O199" s="17"/>
      <c r="P199" s="70"/>
    </row>
    <row r="200" spans="1:16" ht="12.75">
      <c r="A200" s="9">
        <v>36</v>
      </c>
      <c r="B200" s="79" t="s">
        <v>406</v>
      </c>
      <c r="C200" s="117"/>
      <c r="D200" s="11"/>
      <c r="E200" s="11"/>
      <c r="F200" s="11"/>
      <c r="G200" s="97" t="s">
        <v>262</v>
      </c>
      <c r="H200" s="86">
        <v>5</v>
      </c>
      <c r="I200" s="90">
        <v>662.5</v>
      </c>
      <c r="J200" s="11"/>
      <c r="K200" s="86">
        <v>5</v>
      </c>
      <c r="L200" s="90">
        <v>662.5</v>
      </c>
      <c r="M200" s="80"/>
      <c r="N200" s="19">
        <f t="shared" si="2"/>
        <v>662.5</v>
      </c>
      <c r="O200" s="17"/>
      <c r="P200" s="70"/>
    </row>
    <row r="201" spans="1:16" ht="12.75">
      <c r="A201" s="9">
        <v>37</v>
      </c>
      <c r="B201" s="79" t="s">
        <v>407</v>
      </c>
      <c r="C201" s="117"/>
      <c r="D201" s="11"/>
      <c r="E201" s="11"/>
      <c r="F201" s="11"/>
      <c r="G201" s="97" t="s">
        <v>262</v>
      </c>
      <c r="H201" s="86">
        <v>3</v>
      </c>
      <c r="I201" s="90">
        <v>971.7</v>
      </c>
      <c r="J201" s="11"/>
      <c r="K201" s="86">
        <v>3</v>
      </c>
      <c r="L201" s="90">
        <v>971.7</v>
      </c>
      <c r="M201" s="80"/>
      <c r="N201" s="19">
        <f t="shared" si="2"/>
        <v>971.7</v>
      </c>
      <c r="O201" s="17"/>
      <c r="P201" s="70"/>
    </row>
    <row r="202" spans="1:16" ht="12.75">
      <c r="A202" s="9">
        <v>38</v>
      </c>
      <c r="B202" s="79" t="s">
        <v>408</v>
      </c>
      <c r="C202" s="117"/>
      <c r="D202" s="11"/>
      <c r="E202" s="11"/>
      <c r="F202" s="11"/>
      <c r="G202" s="97" t="s">
        <v>262</v>
      </c>
      <c r="H202" s="86">
        <v>1</v>
      </c>
      <c r="I202" s="90">
        <v>278.4</v>
      </c>
      <c r="J202" s="11"/>
      <c r="K202" s="86">
        <v>1</v>
      </c>
      <c r="L202" s="90">
        <v>278.4</v>
      </c>
      <c r="M202" s="80"/>
      <c r="N202" s="19">
        <f t="shared" si="2"/>
        <v>278.4</v>
      </c>
      <c r="O202" s="17"/>
      <c r="P202" s="70"/>
    </row>
    <row r="203" spans="1:16" ht="12.75">
      <c r="A203" s="9">
        <v>39</v>
      </c>
      <c r="B203" s="79" t="s">
        <v>409</v>
      </c>
      <c r="C203" s="117"/>
      <c r="D203" s="11"/>
      <c r="E203" s="11"/>
      <c r="F203" s="11"/>
      <c r="G203" s="97" t="s">
        <v>262</v>
      </c>
      <c r="H203" s="86">
        <v>2</v>
      </c>
      <c r="I203" s="90">
        <v>672.9</v>
      </c>
      <c r="J203" s="11"/>
      <c r="K203" s="86">
        <v>2</v>
      </c>
      <c r="L203" s="90">
        <v>672.9</v>
      </c>
      <c r="M203" s="80"/>
      <c r="N203" s="19">
        <f t="shared" si="2"/>
        <v>672.9</v>
      </c>
      <c r="O203" s="17"/>
      <c r="P203" s="70"/>
    </row>
    <row r="204" spans="1:16" ht="12.75">
      <c r="A204" s="9">
        <v>40</v>
      </c>
      <c r="B204" s="79" t="s">
        <v>410</v>
      </c>
      <c r="C204" s="117"/>
      <c r="D204" s="11"/>
      <c r="E204" s="11"/>
      <c r="F204" s="11"/>
      <c r="G204" s="97" t="s">
        <v>262</v>
      </c>
      <c r="H204" s="86">
        <v>6</v>
      </c>
      <c r="I204" s="90">
        <v>528.9</v>
      </c>
      <c r="J204" s="11"/>
      <c r="K204" s="86">
        <v>6</v>
      </c>
      <c r="L204" s="90">
        <v>528.9</v>
      </c>
      <c r="M204" s="80"/>
      <c r="N204" s="19">
        <f t="shared" si="2"/>
        <v>528.9</v>
      </c>
      <c r="O204" s="17"/>
      <c r="P204" s="70"/>
    </row>
    <row r="205" spans="1:16" ht="12.75">
      <c r="A205" s="9">
        <v>41</v>
      </c>
      <c r="B205" s="79" t="s">
        <v>411</v>
      </c>
      <c r="C205" s="117"/>
      <c r="D205" s="11"/>
      <c r="E205" s="11"/>
      <c r="F205" s="11"/>
      <c r="G205" s="97" t="s">
        <v>262</v>
      </c>
      <c r="H205" s="86">
        <v>2</v>
      </c>
      <c r="I205" s="90">
        <v>196</v>
      </c>
      <c r="J205" s="11"/>
      <c r="K205" s="86">
        <v>2</v>
      </c>
      <c r="L205" s="90">
        <v>196</v>
      </c>
      <c r="M205" s="80"/>
      <c r="N205" s="19">
        <f t="shared" si="2"/>
        <v>196</v>
      </c>
      <c r="O205" s="17"/>
      <c r="P205" s="70"/>
    </row>
    <row r="206" spans="1:16" ht="12.75">
      <c r="A206" s="9">
        <v>42</v>
      </c>
      <c r="B206" s="79" t="s">
        <v>412</v>
      </c>
      <c r="C206" s="117"/>
      <c r="D206" s="11"/>
      <c r="E206" s="11"/>
      <c r="F206" s="11"/>
      <c r="G206" s="97" t="s">
        <v>262</v>
      </c>
      <c r="H206" s="86">
        <v>2</v>
      </c>
      <c r="I206" s="90">
        <v>279.3</v>
      </c>
      <c r="J206" s="11"/>
      <c r="K206" s="86">
        <v>2</v>
      </c>
      <c r="L206" s="90">
        <v>279.3</v>
      </c>
      <c r="M206" s="80"/>
      <c r="N206" s="19">
        <f t="shared" si="2"/>
        <v>279.3</v>
      </c>
      <c r="O206" s="17"/>
      <c r="P206" s="70"/>
    </row>
    <row r="207" spans="1:16" ht="12.75">
      <c r="A207" s="9">
        <v>43</v>
      </c>
      <c r="B207" s="79" t="s">
        <v>413</v>
      </c>
      <c r="C207" s="117"/>
      <c r="D207" s="11"/>
      <c r="E207" s="11"/>
      <c r="F207" s="11"/>
      <c r="G207" s="97" t="s">
        <v>262</v>
      </c>
      <c r="H207" s="86">
        <v>3</v>
      </c>
      <c r="I207" s="90">
        <v>475.2</v>
      </c>
      <c r="J207" s="11"/>
      <c r="K207" s="86">
        <v>3</v>
      </c>
      <c r="L207" s="90">
        <v>475.2</v>
      </c>
      <c r="M207" s="80"/>
      <c r="N207" s="19">
        <f t="shared" si="2"/>
        <v>475.2</v>
      </c>
      <c r="O207" s="17"/>
      <c r="P207" s="70"/>
    </row>
    <row r="208" spans="1:16" ht="12.75">
      <c r="A208" s="9">
        <v>44</v>
      </c>
      <c r="B208" s="79" t="s">
        <v>414</v>
      </c>
      <c r="C208" s="117"/>
      <c r="D208" s="11"/>
      <c r="E208" s="11"/>
      <c r="F208" s="11"/>
      <c r="G208" s="97" t="s">
        <v>262</v>
      </c>
      <c r="H208" s="86">
        <v>2</v>
      </c>
      <c r="I208" s="90">
        <v>730</v>
      </c>
      <c r="J208" s="11"/>
      <c r="K208" s="86">
        <v>2</v>
      </c>
      <c r="L208" s="90">
        <v>730</v>
      </c>
      <c r="M208" s="80"/>
      <c r="N208" s="19">
        <f t="shared" si="2"/>
        <v>730</v>
      </c>
      <c r="O208" s="17"/>
      <c r="P208" s="70"/>
    </row>
    <row r="209" spans="1:16" ht="12.75">
      <c r="A209" s="9">
        <v>45</v>
      </c>
      <c r="B209" s="79" t="s">
        <v>415</v>
      </c>
      <c r="C209" s="117"/>
      <c r="D209" s="11"/>
      <c r="E209" s="11"/>
      <c r="F209" s="11"/>
      <c r="G209" s="97" t="s">
        <v>262</v>
      </c>
      <c r="H209" s="86">
        <v>40</v>
      </c>
      <c r="I209" s="90">
        <v>14080</v>
      </c>
      <c r="J209" s="11"/>
      <c r="K209" s="86">
        <v>40</v>
      </c>
      <c r="L209" s="90">
        <v>14080</v>
      </c>
      <c r="M209" s="80"/>
      <c r="N209" s="19">
        <f t="shared" si="2"/>
        <v>14080</v>
      </c>
      <c r="O209" s="17"/>
      <c r="P209" s="70"/>
    </row>
    <row r="210" spans="1:16" ht="12.75">
      <c r="A210" s="9">
        <v>46</v>
      </c>
      <c r="B210" s="79" t="s">
        <v>416</v>
      </c>
      <c r="C210" s="117"/>
      <c r="D210" s="11"/>
      <c r="E210" s="11"/>
      <c r="F210" s="11"/>
      <c r="G210" s="97" t="s">
        <v>262</v>
      </c>
      <c r="H210" s="86">
        <v>4</v>
      </c>
      <c r="I210" s="90">
        <v>520</v>
      </c>
      <c r="J210" s="11"/>
      <c r="K210" s="86">
        <v>4</v>
      </c>
      <c r="L210" s="90">
        <v>520</v>
      </c>
      <c r="M210" s="80"/>
      <c r="N210" s="19">
        <f t="shared" si="2"/>
        <v>520</v>
      </c>
      <c r="O210" s="17"/>
      <c r="P210" s="70"/>
    </row>
    <row r="211" spans="1:16" ht="12.75">
      <c r="A211" s="9">
        <v>47</v>
      </c>
      <c r="B211" s="79" t="s">
        <v>417</v>
      </c>
      <c r="C211" s="117"/>
      <c r="D211" s="11"/>
      <c r="E211" s="11"/>
      <c r="F211" s="11"/>
      <c r="G211" s="97" t="s">
        <v>262</v>
      </c>
      <c r="H211" s="86">
        <v>21</v>
      </c>
      <c r="I211" s="90">
        <v>3465</v>
      </c>
      <c r="J211" s="11"/>
      <c r="K211" s="86">
        <v>21</v>
      </c>
      <c r="L211" s="90">
        <v>3465</v>
      </c>
      <c r="M211" s="80"/>
      <c r="N211" s="19">
        <f t="shared" si="2"/>
        <v>3465</v>
      </c>
      <c r="O211" s="17"/>
      <c r="P211" s="70"/>
    </row>
    <row r="212" spans="1:16" ht="12.75">
      <c r="A212" s="9">
        <v>48</v>
      </c>
      <c r="B212" s="79" t="s">
        <v>418</v>
      </c>
      <c r="C212" s="117"/>
      <c r="D212" s="11"/>
      <c r="E212" s="11"/>
      <c r="F212" s="11"/>
      <c r="G212" s="97" t="s">
        <v>262</v>
      </c>
      <c r="H212" s="86">
        <v>1</v>
      </c>
      <c r="I212" s="90">
        <v>161</v>
      </c>
      <c r="J212" s="11"/>
      <c r="K212" s="86">
        <v>1</v>
      </c>
      <c r="L212" s="90">
        <v>161</v>
      </c>
      <c r="M212" s="80"/>
      <c r="N212" s="19">
        <f t="shared" si="2"/>
        <v>161</v>
      </c>
      <c r="O212" s="17"/>
      <c r="P212" s="70"/>
    </row>
    <row r="213" spans="1:16" ht="12.75">
      <c r="A213" s="9">
        <v>49</v>
      </c>
      <c r="B213" s="79" t="s">
        <v>419</v>
      </c>
      <c r="C213" s="117"/>
      <c r="D213" s="11"/>
      <c r="E213" s="11"/>
      <c r="F213" s="11"/>
      <c r="G213" s="97" t="s">
        <v>262</v>
      </c>
      <c r="H213" s="86">
        <v>1</v>
      </c>
      <c r="I213" s="90">
        <v>1549</v>
      </c>
      <c r="J213" s="11"/>
      <c r="K213" s="86">
        <v>1</v>
      </c>
      <c r="L213" s="90">
        <v>1549</v>
      </c>
      <c r="M213" s="80"/>
      <c r="N213" s="19">
        <f t="shared" si="2"/>
        <v>1549</v>
      </c>
      <c r="O213" s="17"/>
      <c r="P213" s="70"/>
    </row>
    <row r="214" spans="1:16" ht="12.75">
      <c r="A214" s="9">
        <v>50</v>
      </c>
      <c r="B214" s="79" t="s">
        <v>420</v>
      </c>
      <c r="C214" s="117"/>
      <c r="D214" s="11"/>
      <c r="E214" s="11"/>
      <c r="F214" s="11"/>
      <c r="G214" s="97" t="s">
        <v>262</v>
      </c>
      <c r="H214" s="86">
        <v>1</v>
      </c>
      <c r="I214" s="90">
        <v>95</v>
      </c>
      <c r="J214" s="11"/>
      <c r="K214" s="86">
        <v>1</v>
      </c>
      <c r="L214" s="90">
        <v>95</v>
      </c>
      <c r="M214" s="80"/>
      <c r="N214" s="19">
        <f t="shared" si="2"/>
        <v>95</v>
      </c>
      <c r="O214" s="17"/>
      <c r="P214" s="70"/>
    </row>
    <row r="215" spans="1:16" ht="12.75">
      <c r="A215" s="9">
        <v>51</v>
      </c>
      <c r="B215" s="79" t="s">
        <v>421</v>
      </c>
      <c r="C215" s="117"/>
      <c r="D215" s="11"/>
      <c r="E215" s="11"/>
      <c r="F215" s="11"/>
      <c r="G215" s="97" t="s">
        <v>262</v>
      </c>
      <c r="H215" s="86">
        <v>1</v>
      </c>
      <c r="I215" s="90">
        <v>51</v>
      </c>
      <c r="J215" s="11"/>
      <c r="K215" s="86">
        <v>1</v>
      </c>
      <c r="L215" s="90">
        <v>51</v>
      </c>
      <c r="M215" s="80"/>
      <c r="N215" s="19">
        <f t="shared" si="2"/>
        <v>51</v>
      </c>
      <c r="O215" s="17"/>
      <c r="P215" s="70"/>
    </row>
    <row r="216" spans="1:16" ht="12.75">
      <c r="A216" s="9">
        <v>52</v>
      </c>
      <c r="B216" s="79" t="s">
        <v>422</v>
      </c>
      <c r="C216" s="117"/>
      <c r="D216" s="11"/>
      <c r="E216" s="11"/>
      <c r="F216" s="11"/>
      <c r="G216" s="97" t="s">
        <v>262</v>
      </c>
      <c r="H216" s="86">
        <v>3</v>
      </c>
      <c r="I216" s="90">
        <v>363</v>
      </c>
      <c r="J216" s="11"/>
      <c r="K216" s="86">
        <v>3</v>
      </c>
      <c r="L216" s="90">
        <v>363</v>
      </c>
      <c r="M216" s="80"/>
      <c r="N216" s="19">
        <f t="shared" si="2"/>
        <v>363</v>
      </c>
      <c r="O216" s="17"/>
      <c r="P216" s="70"/>
    </row>
    <row r="217" spans="1:16" ht="12.75">
      <c r="A217" s="9">
        <v>53</v>
      </c>
      <c r="B217" s="79" t="s">
        <v>423</v>
      </c>
      <c r="C217" s="117"/>
      <c r="D217" s="11"/>
      <c r="E217" s="11"/>
      <c r="F217" s="11"/>
      <c r="G217" s="97" t="s">
        <v>262</v>
      </c>
      <c r="H217" s="86">
        <v>1</v>
      </c>
      <c r="I217" s="90">
        <v>646</v>
      </c>
      <c r="J217" s="11"/>
      <c r="K217" s="86">
        <v>1</v>
      </c>
      <c r="L217" s="90">
        <v>646</v>
      </c>
      <c r="M217" s="80"/>
      <c r="N217" s="19">
        <f t="shared" si="2"/>
        <v>646</v>
      </c>
      <c r="O217" s="17"/>
      <c r="P217" s="70"/>
    </row>
    <row r="218" spans="1:16" ht="12.75">
      <c r="A218" s="9">
        <v>54</v>
      </c>
      <c r="B218" s="79" t="s">
        <v>424</v>
      </c>
      <c r="C218" s="117"/>
      <c r="D218" s="11"/>
      <c r="E218" s="11"/>
      <c r="F218" s="11"/>
      <c r="G218" s="97" t="s">
        <v>262</v>
      </c>
      <c r="H218" s="86">
        <v>1</v>
      </c>
      <c r="I218" s="90">
        <v>2998.98</v>
      </c>
      <c r="J218" s="11"/>
      <c r="K218" s="86">
        <v>1</v>
      </c>
      <c r="L218" s="90">
        <v>2998.98</v>
      </c>
      <c r="M218" s="80"/>
      <c r="N218" s="19">
        <f t="shared" si="2"/>
        <v>2998.98</v>
      </c>
      <c r="O218" s="17"/>
      <c r="P218" s="70"/>
    </row>
    <row r="219" spans="1:16" ht="12.75">
      <c r="A219" s="9">
        <v>55</v>
      </c>
      <c r="B219" s="79" t="s">
        <v>425</v>
      </c>
      <c r="C219" s="117"/>
      <c r="D219" s="11"/>
      <c r="E219" s="11"/>
      <c r="F219" s="11"/>
      <c r="G219" s="97" t="s">
        <v>262</v>
      </c>
      <c r="H219" s="86">
        <v>3</v>
      </c>
      <c r="I219" s="90">
        <v>1890.36</v>
      </c>
      <c r="J219" s="11"/>
      <c r="K219" s="86">
        <v>3</v>
      </c>
      <c r="L219" s="90">
        <v>1890.36</v>
      </c>
      <c r="M219" s="80"/>
      <c r="N219" s="19">
        <f t="shared" si="2"/>
        <v>1890.36</v>
      </c>
      <c r="O219" s="17"/>
      <c r="P219" s="70"/>
    </row>
    <row r="220" spans="1:16" ht="12.75">
      <c r="A220" s="9">
        <v>56</v>
      </c>
      <c r="B220" s="79" t="s">
        <v>422</v>
      </c>
      <c r="C220" s="117"/>
      <c r="D220" s="11"/>
      <c r="E220" s="11"/>
      <c r="F220" s="11"/>
      <c r="G220" s="97" t="s">
        <v>262</v>
      </c>
      <c r="H220" s="86">
        <v>1</v>
      </c>
      <c r="I220" s="90">
        <v>150</v>
      </c>
      <c r="J220" s="11"/>
      <c r="K220" s="86">
        <v>1</v>
      </c>
      <c r="L220" s="90">
        <v>150</v>
      </c>
      <c r="M220" s="80"/>
      <c r="N220" s="19">
        <f t="shared" si="2"/>
        <v>150</v>
      </c>
      <c r="O220" s="17"/>
      <c r="P220" s="70"/>
    </row>
    <row r="221" spans="1:16" ht="12.75">
      <c r="A221" s="9">
        <v>57</v>
      </c>
      <c r="B221" s="79" t="s">
        <v>426</v>
      </c>
      <c r="C221" s="117"/>
      <c r="D221" s="11"/>
      <c r="E221" s="11"/>
      <c r="F221" s="11"/>
      <c r="G221" s="97" t="s">
        <v>262</v>
      </c>
      <c r="H221" s="86">
        <v>8</v>
      </c>
      <c r="I221" s="90">
        <v>176</v>
      </c>
      <c r="J221" s="11"/>
      <c r="K221" s="86">
        <v>8</v>
      </c>
      <c r="L221" s="90">
        <v>176</v>
      </c>
      <c r="M221" s="80"/>
      <c r="N221" s="19">
        <f t="shared" si="2"/>
        <v>176</v>
      </c>
      <c r="O221" s="17"/>
      <c r="P221" s="70"/>
    </row>
    <row r="222" spans="1:16" ht="12.75">
      <c r="A222" s="9">
        <v>58</v>
      </c>
      <c r="B222" s="79" t="s">
        <v>426</v>
      </c>
      <c r="C222" s="117"/>
      <c r="D222" s="11"/>
      <c r="E222" s="11"/>
      <c r="F222" s="11"/>
      <c r="G222" s="97" t="s">
        <v>262</v>
      </c>
      <c r="H222" s="86">
        <v>1</v>
      </c>
      <c r="I222" s="90">
        <v>20</v>
      </c>
      <c r="J222" s="11"/>
      <c r="K222" s="86">
        <v>1</v>
      </c>
      <c r="L222" s="90">
        <v>20</v>
      </c>
      <c r="M222" s="80"/>
      <c r="N222" s="19">
        <f t="shared" si="2"/>
        <v>20</v>
      </c>
      <c r="O222" s="17"/>
      <c r="P222" s="70"/>
    </row>
    <row r="223" spans="1:16" ht="12.75">
      <c r="A223" s="9">
        <v>59</v>
      </c>
      <c r="B223" s="79" t="s">
        <v>427</v>
      </c>
      <c r="C223" s="117"/>
      <c r="D223" s="11"/>
      <c r="E223" s="11"/>
      <c r="F223" s="11"/>
      <c r="G223" s="97" t="s">
        <v>262</v>
      </c>
      <c r="H223" s="86">
        <v>1</v>
      </c>
      <c r="I223" s="90">
        <v>258</v>
      </c>
      <c r="J223" s="11"/>
      <c r="K223" s="86">
        <v>1</v>
      </c>
      <c r="L223" s="90">
        <v>258</v>
      </c>
      <c r="M223" s="80"/>
      <c r="N223" s="19">
        <f t="shared" si="2"/>
        <v>258</v>
      </c>
      <c r="O223" s="17"/>
      <c r="P223" s="70"/>
    </row>
    <row r="224" spans="1:16" ht="12.75">
      <c r="A224" s="9">
        <v>60</v>
      </c>
      <c r="B224" s="79" t="s">
        <v>428</v>
      </c>
      <c r="C224" s="117"/>
      <c r="D224" s="11"/>
      <c r="E224" s="11"/>
      <c r="F224" s="11"/>
      <c r="G224" s="97" t="s">
        <v>262</v>
      </c>
      <c r="H224" s="86">
        <v>1</v>
      </c>
      <c r="I224" s="90">
        <v>160</v>
      </c>
      <c r="J224" s="11"/>
      <c r="K224" s="86">
        <v>1</v>
      </c>
      <c r="L224" s="90">
        <v>160</v>
      </c>
      <c r="M224" s="80"/>
      <c r="N224" s="19">
        <f t="shared" si="2"/>
        <v>160</v>
      </c>
      <c r="O224" s="17"/>
      <c r="P224" s="70"/>
    </row>
    <row r="225" spans="1:16" ht="12.75">
      <c r="A225" s="9">
        <v>61</v>
      </c>
      <c r="B225" s="79" t="s">
        <v>428</v>
      </c>
      <c r="C225" s="117"/>
      <c r="D225" s="11"/>
      <c r="E225" s="11"/>
      <c r="F225" s="11"/>
      <c r="G225" s="97" t="s">
        <v>262</v>
      </c>
      <c r="H225" s="86">
        <v>1</v>
      </c>
      <c r="I225" s="90">
        <v>90</v>
      </c>
      <c r="J225" s="11"/>
      <c r="K225" s="86">
        <v>1</v>
      </c>
      <c r="L225" s="90">
        <v>90</v>
      </c>
      <c r="M225" s="80"/>
      <c r="N225" s="19">
        <f t="shared" si="2"/>
        <v>90</v>
      </c>
      <c r="O225" s="17"/>
      <c r="P225" s="70"/>
    </row>
    <row r="226" spans="1:16" ht="12.75">
      <c r="A226" s="9">
        <v>62</v>
      </c>
      <c r="B226" s="79" t="s">
        <v>428</v>
      </c>
      <c r="C226" s="117"/>
      <c r="D226" s="11"/>
      <c r="E226" s="11"/>
      <c r="F226" s="11"/>
      <c r="G226" s="97" t="s">
        <v>262</v>
      </c>
      <c r="H226" s="86">
        <v>1</v>
      </c>
      <c r="I226" s="90">
        <v>250</v>
      </c>
      <c r="J226" s="11"/>
      <c r="K226" s="86">
        <v>1</v>
      </c>
      <c r="L226" s="90">
        <v>250</v>
      </c>
      <c r="M226" s="80"/>
      <c r="N226" s="19">
        <f t="shared" si="2"/>
        <v>250</v>
      </c>
      <c r="O226" s="17"/>
      <c r="P226" s="70"/>
    </row>
    <row r="227" spans="1:16" ht="12.75">
      <c r="A227" s="9">
        <v>63</v>
      </c>
      <c r="B227" s="79" t="s">
        <v>429</v>
      </c>
      <c r="C227" s="117"/>
      <c r="D227" s="11"/>
      <c r="E227" s="11"/>
      <c r="F227" s="11"/>
      <c r="G227" s="97" t="s">
        <v>262</v>
      </c>
      <c r="H227" s="86">
        <v>2</v>
      </c>
      <c r="I227" s="90">
        <v>800</v>
      </c>
      <c r="J227" s="11"/>
      <c r="K227" s="86">
        <v>2</v>
      </c>
      <c r="L227" s="90">
        <v>800</v>
      </c>
      <c r="M227" s="80"/>
      <c r="N227" s="19">
        <f t="shared" si="2"/>
        <v>800</v>
      </c>
      <c r="O227" s="17"/>
      <c r="P227" s="70"/>
    </row>
    <row r="228" spans="1:16" ht="12.75">
      <c r="A228" s="9">
        <v>64</v>
      </c>
      <c r="B228" s="79" t="s">
        <v>430</v>
      </c>
      <c r="C228" s="117"/>
      <c r="D228" s="11"/>
      <c r="E228" s="11"/>
      <c r="F228" s="11"/>
      <c r="G228" s="97" t="s">
        <v>262</v>
      </c>
      <c r="H228" s="86">
        <v>20</v>
      </c>
      <c r="I228" s="90">
        <v>500</v>
      </c>
      <c r="J228" s="11"/>
      <c r="K228" s="86">
        <v>20</v>
      </c>
      <c r="L228" s="90">
        <v>500</v>
      </c>
      <c r="M228" s="80"/>
      <c r="N228" s="19">
        <f t="shared" si="2"/>
        <v>500</v>
      </c>
      <c r="O228" s="17"/>
      <c r="P228" s="70"/>
    </row>
    <row r="229" spans="1:16" ht="12.75">
      <c r="A229" s="9">
        <v>65</v>
      </c>
      <c r="B229" s="79" t="s">
        <v>431</v>
      </c>
      <c r="C229" s="117"/>
      <c r="D229" s="11"/>
      <c r="E229" s="11"/>
      <c r="F229" s="11"/>
      <c r="G229" s="97" t="s">
        <v>262</v>
      </c>
      <c r="H229" s="86">
        <v>1</v>
      </c>
      <c r="I229" s="90">
        <v>160</v>
      </c>
      <c r="J229" s="11"/>
      <c r="K229" s="86">
        <v>1</v>
      </c>
      <c r="L229" s="90">
        <v>160</v>
      </c>
      <c r="M229" s="80"/>
      <c r="N229" s="19">
        <f t="shared" si="2"/>
        <v>160</v>
      </c>
      <c r="O229" s="17"/>
      <c r="P229" s="70"/>
    </row>
    <row r="230" spans="1:16" ht="12.75">
      <c r="A230" s="9">
        <v>66</v>
      </c>
      <c r="B230" s="79" t="s">
        <v>431</v>
      </c>
      <c r="C230" s="117"/>
      <c r="D230" s="11"/>
      <c r="E230" s="11"/>
      <c r="F230" s="11"/>
      <c r="G230" s="97" t="s">
        <v>262</v>
      </c>
      <c r="H230" s="86">
        <v>1</v>
      </c>
      <c r="I230" s="90">
        <v>140</v>
      </c>
      <c r="J230" s="11"/>
      <c r="K230" s="86">
        <v>1</v>
      </c>
      <c r="L230" s="90">
        <v>140</v>
      </c>
      <c r="M230" s="80"/>
      <c r="N230" s="19">
        <f aca="true" t="shared" si="3" ref="N230:N303">SUM(L230-M230)</f>
        <v>140</v>
      </c>
      <c r="O230" s="17"/>
      <c r="P230" s="70"/>
    </row>
    <row r="231" spans="1:16" ht="12.75">
      <c r="A231" s="9">
        <v>67</v>
      </c>
      <c r="B231" s="79" t="s">
        <v>431</v>
      </c>
      <c r="C231" s="117"/>
      <c r="D231" s="11"/>
      <c r="E231" s="11"/>
      <c r="F231" s="11"/>
      <c r="G231" s="97" t="s">
        <v>262</v>
      </c>
      <c r="H231" s="86">
        <v>1</v>
      </c>
      <c r="I231" s="90">
        <v>99</v>
      </c>
      <c r="J231" s="11"/>
      <c r="K231" s="86">
        <v>1</v>
      </c>
      <c r="L231" s="90">
        <v>99</v>
      </c>
      <c r="M231" s="80"/>
      <c r="N231" s="19">
        <f t="shared" si="3"/>
        <v>99</v>
      </c>
      <c r="O231" s="17"/>
      <c r="P231" s="70"/>
    </row>
    <row r="232" spans="1:16" ht="12.75">
      <c r="A232" s="9">
        <v>68</v>
      </c>
      <c r="B232" s="79" t="s">
        <v>432</v>
      </c>
      <c r="C232" s="117"/>
      <c r="D232" s="11"/>
      <c r="E232" s="11"/>
      <c r="F232" s="11"/>
      <c r="G232" s="97" t="s">
        <v>262</v>
      </c>
      <c r="H232" s="86">
        <v>2</v>
      </c>
      <c r="I232" s="90">
        <v>300</v>
      </c>
      <c r="J232" s="11"/>
      <c r="K232" s="86">
        <v>2</v>
      </c>
      <c r="L232" s="90">
        <v>300</v>
      </c>
      <c r="M232" s="80"/>
      <c r="N232" s="19">
        <f t="shared" si="3"/>
        <v>300</v>
      </c>
      <c r="O232" s="17"/>
      <c r="P232" s="70"/>
    </row>
    <row r="233" spans="1:16" ht="12.75">
      <c r="A233" s="9">
        <v>69</v>
      </c>
      <c r="B233" s="79" t="s">
        <v>433</v>
      </c>
      <c r="C233" s="117"/>
      <c r="D233" s="11"/>
      <c r="E233" s="11"/>
      <c r="F233" s="11"/>
      <c r="G233" s="97" t="s">
        <v>262</v>
      </c>
      <c r="H233" s="86">
        <v>2</v>
      </c>
      <c r="I233" s="90">
        <v>600</v>
      </c>
      <c r="J233" s="11"/>
      <c r="K233" s="86">
        <v>2</v>
      </c>
      <c r="L233" s="90">
        <v>600</v>
      </c>
      <c r="M233" s="80"/>
      <c r="N233" s="19">
        <f t="shared" si="3"/>
        <v>600</v>
      </c>
      <c r="O233" s="17"/>
      <c r="P233" s="70"/>
    </row>
    <row r="234" spans="1:16" ht="12.75">
      <c r="A234" s="9">
        <v>70</v>
      </c>
      <c r="B234" s="79" t="s">
        <v>434</v>
      </c>
      <c r="C234" s="117"/>
      <c r="D234" s="11"/>
      <c r="E234" s="11"/>
      <c r="F234" s="11"/>
      <c r="G234" s="97" t="s">
        <v>262</v>
      </c>
      <c r="H234" s="86">
        <v>2</v>
      </c>
      <c r="I234" s="90">
        <v>200</v>
      </c>
      <c r="J234" s="11"/>
      <c r="K234" s="86">
        <v>2</v>
      </c>
      <c r="L234" s="90">
        <v>200</v>
      </c>
      <c r="M234" s="80"/>
      <c r="N234" s="19">
        <f t="shared" si="3"/>
        <v>200</v>
      </c>
      <c r="O234" s="17"/>
      <c r="P234" s="70"/>
    </row>
    <row r="235" spans="1:16" ht="12.75">
      <c r="A235" s="9">
        <v>71</v>
      </c>
      <c r="B235" s="79" t="s">
        <v>435</v>
      </c>
      <c r="C235" s="117"/>
      <c r="D235" s="11"/>
      <c r="E235" s="11"/>
      <c r="F235" s="11"/>
      <c r="G235" s="97" t="s">
        <v>262</v>
      </c>
      <c r="H235" s="86">
        <v>1</v>
      </c>
      <c r="I235" s="90">
        <v>50</v>
      </c>
      <c r="J235" s="11"/>
      <c r="K235" s="86">
        <v>1</v>
      </c>
      <c r="L235" s="90">
        <v>50</v>
      </c>
      <c r="M235" s="80"/>
      <c r="N235" s="19">
        <f t="shared" si="3"/>
        <v>50</v>
      </c>
      <c r="O235" s="17"/>
      <c r="P235" s="70"/>
    </row>
    <row r="236" spans="1:16" ht="12.75">
      <c r="A236" s="9">
        <v>72</v>
      </c>
      <c r="B236" s="79" t="s">
        <v>436</v>
      </c>
      <c r="C236" s="117"/>
      <c r="D236" s="11"/>
      <c r="E236" s="11"/>
      <c r="F236" s="11"/>
      <c r="G236" s="97" t="s">
        <v>262</v>
      </c>
      <c r="H236" s="86">
        <v>1</v>
      </c>
      <c r="I236" s="90">
        <v>240</v>
      </c>
      <c r="J236" s="11"/>
      <c r="K236" s="86">
        <v>1</v>
      </c>
      <c r="L236" s="90">
        <v>240</v>
      </c>
      <c r="M236" s="80"/>
      <c r="N236" s="19">
        <f t="shared" si="3"/>
        <v>240</v>
      </c>
      <c r="O236" s="17"/>
      <c r="P236" s="70"/>
    </row>
    <row r="237" spans="1:16" ht="12.75">
      <c r="A237" s="9">
        <v>732</v>
      </c>
      <c r="B237" s="79" t="s">
        <v>436</v>
      </c>
      <c r="C237" s="117"/>
      <c r="D237" s="11"/>
      <c r="E237" s="11"/>
      <c r="F237" s="11"/>
      <c r="G237" s="97" t="s">
        <v>262</v>
      </c>
      <c r="H237" s="86">
        <v>1</v>
      </c>
      <c r="I237" s="90">
        <v>140</v>
      </c>
      <c r="J237" s="11"/>
      <c r="K237" s="86">
        <v>1</v>
      </c>
      <c r="L237" s="90">
        <v>140</v>
      </c>
      <c r="M237" s="80"/>
      <c r="N237" s="19">
        <f t="shared" si="3"/>
        <v>140</v>
      </c>
      <c r="O237" s="17"/>
      <c r="P237" s="70"/>
    </row>
    <row r="238" spans="1:16" ht="12.75">
      <c r="A238" s="9">
        <v>74</v>
      </c>
      <c r="B238" s="79" t="s">
        <v>436</v>
      </c>
      <c r="C238" s="117"/>
      <c r="D238" s="11"/>
      <c r="E238" s="11"/>
      <c r="F238" s="11"/>
      <c r="G238" s="97" t="s">
        <v>262</v>
      </c>
      <c r="H238" s="86">
        <v>1</v>
      </c>
      <c r="I238" s="90">
        <v>90</v>
      </c>
      <c r="J238" s="11"/>
      <c r="K238" s="86">
        <v>1</v>
      </c>
      <c r="L238" s="90">
        <v>90</v>
      </c>
      <c r="M238" s="80"/>
      <c r="N238" s="19">
        <f t="shared" si="3"/>
        <v>90</v>
      </c>
      <c r="O238" s="17"/>
      <c r="P238" s="70"/>
    </row>
    <row r="239" spans="1:16" ht="12.75">
      <c r="A239" s="9">
        <v>75</v>
      </c>
      <c r="B239" s="79" t="s">
        <v>436</v>
      </c>
      <c r="C239" s="117"/>
      <c r="D239" s="11"/>
      <c r="E239" s="11"/>
      <c r="F239" s="11"/>
      <c r="G239" s="97" t="s">
        <v>262</v>
      </c>
      <c r="H239" s="86">
        <v>1</v>
      </c>
      <c r="I239" s="90">
        <v>110</v>
      </c>
      <c r="J239" s="11"/>
      <c r="K239" s="86">
        <v>1</v>
      </c>
      <c r="L239" s="90">
        <v>110</v>
      </c>
      <c r="M239" s="80"/>
      <c r="N239" s="19">
        <f t="shared" si="3"/>
        <v>110</v>
      </c>
      <c r="O239" s="17"/>
      <c r="P239" s="70"/>
    </row>
    <row r="240" spans="1:16" ht="12.75">
      <c r="A240" s="9">
        <v>76</v>
      </c>
      <c r="B240" s="79" t="s">
        <v>436</v>
      </c>
      <c r="C240" s="117"/>
      <c r="D240" s="11"/>
      <c r="E240" s="11"/>
      <c r="F240" s="11"/>
      <c r="G240" s="97" t="s">
        <v>262</v>
      </c>
      <c r="H240" s="86">
        <v>1</v>
      </c>
      <c r="I240" s="90">
        <v>230</v>
      </c>
      <c r="J240" s="11"/>
      <c r="K240" s="86">
        <v>1</v>
      </c>
      <c r="L240" s="90">
        <v>230</v>
      </c>
      <c r="M240" s="80"/>
      <c r="N240" s="19">
        <f t="shared" si="3"/>
        <v>230</v>
      </c>
      <c r="O240" s="17"/>
      <c r="P240" s="70"/>
    </row>
    <row r="241" spans="1:16" ht="12.75">
      <c r="A241" s="9">
        <v>77</v>
      </c>
      <c r="B241" s="79" t="s">
        <v>437</v>
      </c>
      <c r="C241" s="117"/>
      <c r="D241" s="11"/>
      <c r="E241" s="11"/>
      <c r="F241" s="11"/>
      <c r="G241" s="97" t="s">
        <v>262</v>
      </c>
      <c r="H241" s="86">
        <v>3</v>
      </c>
      <c r="I241" s="90">
        <v>150</v>
      </c>
      <c r="J241" s="11"/>
      <c r="K241" s="86">
        <v>3</v>
      </c>
      <c r="L241" s="90">
        <v>150</v>
      </c>
      <c r="M241" s="80"/>
      <c r="N241" s="19">
        <f t="shared" si="3"/>
        <v>150</v>
      </c>
      <c r="O241" s="17"/>
      <c r="P241" s="70"/>
    </row>
    <row r="242" spans="1:16" ht="12.75">
      <c r="A242" s="9">
        <v>78</v>
      </c>
      <c r="B242" s="79" t="s">
        <v>438</v>
      </c>
      <c r="C242" s="117"/>
      <c r="D242" s="11"/>
      <c r="E242" s="11"/>
      <c r="F242" s="11"/>
      <c r="G242" s="97" t="s">
        <v>262</v>
      </c>
      <c r="H242" s="86">
        <v>2</v>
      </c>
      <c r="I242" s="90">
        <v>800</v>
      </c>
      <c r="J242" s="11"/>
      <c r="K242" s="86">
        <v>2</v>
      </c>
      <c r="L242" s="90">
        <v>800</v>
      </c>
      <c r="M242" s="80"/>
      <c r="N242" s="19">
        <f t="shared" si="3"/>
        <v>800</v>
      </c>
      <c r="O242" s="17"/>
      <c r="P242" s="70"/>
    </row>
    <row r="243" spans="1:16" ht="12.75">
      <c r="A243" s="9">
        <v>79</v>
      </c>
      <c r="B243" s="79" t="s">
        <v>439</v>
      </c>
      <c r="C243" s="117"/>
      <c r="D243" s="11"/>
      <c r="E243" s="11"/>
      <c r="F243" s="11"/>
      <c r="G243" s="97" t="s">
        <v>262</v>
      </c>
      <c r="H243" s="86">
        <v>1</v>
      </c>
      <c r="I243" s="90">
        <v>220</v>
      </c>
      <c r="J243" s="11"/>
      <c r="K243" s="86">
        <v>1</v>
      </c>
      <c r="L243" s="90">
        <v>220</v>
      </c>
      <c r="M243" s="80"/>
      <c r="N243" s="19">
        <f t="shared" si="3"/>
        <v>220</v>
      </c>
      <c r="O243" s="17"/>
      <c r="P243" s="70"/>
    </row>
    <row r="244" spans="1:16" ht="12.75">
      <c r="A244" s="9">
        <v>80</v>
      </c>
      <c r="B244" s="79" t="s">
        <v>440</v>
      </c>
      <c r="C244" s="117"/>
      <c r="D244" s="11"/>
      <c r="E244" s="11"/>
      <c r="F244" s="11"/>
      <c r="G244" s="97" t="s">
        <v>262</v>
      </c>
      <c r="H244" s="86">
        <v>1</v>
      </c>
      <c r="I244" s="90">
        <v>35</v>
      </c>
      <c r="J244" s="11"/>
      <c r="K244" s="86">
        <v>1</v>
      </c>
      <c r="L244" s="90">
        <v>35</v>
      </c>
      <c r="M244" s="80"/>
      <c r="N244" s="19">
        <f t="shared" si="3"/>
        <v>35</v>
      </c>
      <c r="O244" s="17"/>
      <c r="P244" s="70"/>
    </row>
    <row r="245" spans="1:16" ht="12.75">
      <c r="A245" s="9">
        <v>81</v>
      </c>
      <c r="B245" s="79" t="s">
        <v>441</v>
      </c>
      <c r="C245" s="117"/>
      <c r="D245" s="11"/>
      <c r="E245" s="11"/>
      <c r="F245" s="11"/>
      <c r="G245" s="97" t="s">
        <v>262</v>
      </c>
      <c r="H245" s="86">
        <v>1</v>
      </c>
      <c r="I245" s="90">
        <v>90</v>
      </c>
      <c r="J245" s="11"/>
      <c r="K245" s="86">
        <v>1</v>
      </c>
      <c r="L245" s="90">
        <v>90</v>
      </c>
      <c r="M245" s="80"/>
      <c r="N245" s="19">
        <f t="shared" si="3"/>
        <v>90</v>
      </c>
      <c r="O245" s="17"/>
      <c r="P245" s="70"/>
    </row>
    <row r="246" spans="1:16" ht="12.75">
      <c r="A246" s="9">
        <v>82</v>
      </c>
      <c r="B246" s="79" t="s">
        <v>442</v>
      </c>
      <c r="C246" s="117"/>
      <c r="D246" s="11"/>
      <c r="E246" s="11"/>
      <c r="F246" s="11"/>
      <c r="G246" s="97" t="s">
        <v>262</v>
      </c>
      <c r="H246" s="86">
        <v>1</v>
      </c>
      <c r="I246" s="90">
        <v>530</v>
      </c>
      <c r="J246" s="11"/>
      <c r="K246" s="86">
        <v>1</v>
      </c>
      <c r="L246" s="90">
        <v>530</v>
      </c>
      <c r="M246" s="80"/>
      <c r="N246" s="19">
        <f t="shared" si="3"/>
        <v>530</v>
      </c>
      <c r="O246" s="17"/>
      <c r="P246" s="70"/>
    </row>
    <row r="247" spans="1:16" ht="12.75">
      <c r="A247" s="9">
        <v>83</v>
      </c>
      <c r="B247" s="79" t="s">
        <v>443</v>
      </c>
      <c r="C247" s="117"/>
      <c r="D247" s="11"/>
      <c r="E247" s="11"/>
      <c r="F247" s="11"/>
      <c r="G247" s="97" t="s">
        <v>262</v>
      </c>
      <c r="H247" s="86">
        <v>3</v>
      </c>
      <c r="I247" s="90">
        <v>111</v>
      </c>
      <c r="J247" s="11"/>
      <c r="K247" s="86">
        <v>3</v>
      </c>
      <c r="L247" s="90">
        <v>111</v>
      </c>
      <c r="M247" s="80"/>
      <c r="N247" s="19">
        <f t="shared" si="3"/>
        <v>111</v>
      </c>
      <c r="O247" s="17"/>
      <c r="P247" s="70"/>
    </row>
    <row r="248" spans="1:16" ht="12.75">
      <c r="A248" s="9">
        <v>84</v>
      </c>
      <c r="B248" s="79" t="s">
        <v>444</v>
      </c>
      <c r="C248" s="117"/>
      <c r="D248" s="11"/>
      <c r="E248" s="11"/>
      <c r="F248" s="11"/>
      <c r="G248" s="97" t="s">
        <v>262</v>
      </c>
      <c r="H248" s="86">
        <v>3</v>
      </c>
      <c r="I248" s="90">
        <v>387</v>
      </c>
      <c r="J248" s="11"/>
      <c r="K248" s="86">
        <v>3</v>
      </c>
      <c r="L248" s="90">
        <v>387</v>
      </c>
      <c r="M248" s="80"/>
      <c r="N248" s="19">
        <f t="shared" si="3"/>
        <v>387</v>
      </c>
      <c r="O248" s="17"/>
      <c r="P248" s="70"/>
    </row>
    <row r="249" spans="1:16" ht="12.75">
      <c r="A249" s="9">
        <v>85</v>
      </c>
      <c r="B249" s="79" t="s">
        <v>445</v>
      </c>
      <c r="C249" s="117"/>
      <c r="D249" s="11"/>
      <c r="E249" s="11"/>
      <c r="F249" s="11"/>
      <c r="G249" s="97" t="s">
        <v>262</v>
      </c>
      <c r="H249" s="86">
        <v>1</v>
      </c>
      <c r="I249" s="90">
        <v>403</v>
      </c>
      <c r="J249" s="11"/>
      <c r="K249" s="86">
        <v>1</v>
      </c>
      <c r="L249" s="90">
        <v>403</v>
      </c>
      <c r="M249" s="80"/>
      <c r="N249" s="19">
        <f t="shared" si="3"/>
        <v>403</v>
      </c>
      <c r="O249" s="17"/>
      <c r="P249" s="70"/>
    </row>
    <row r="250" spans="1:16" ht="12.75">
      <c r="A250" s="9">
        <v>86</v>
      </c>
      <c r="B250" s="79" t="s">
        <v>446</v>
      </c>
      <c r="C250" s="117"/>
      <c r="D250" s="11"/>
      <c r="E250" s="11"/>
      <c r="F250" s="11"/>
      <c r="G250" s="97" t="s">
        <v>262</v>
      </c>
      <c r="H250" s="86">
        <v>2</v>
      </c>
      <c r="I250" s="90">
        <v>102</v>
      </c>
      <c r="J250" s="11"/>
      <c r="K250" s="86">
        <v>2</v>
      </c>
      <c r="L250" s="90">
        <v>102</v>
      </c>
      <c r="M250" s="80"/>
      <c r="N250" s="19">
        <f t="shared" si="3"/>
        <v>102</v>
      </c>
      <c r="O250" s="17"/>
      <c r="P250" s="70"/>
    </row>
    <row r="251" spans="1:16" ht="12.75">
      <c r="A251" s="9">
        <v>87</v>
      </c>
      <c r="B251" s="79" t="s">
        <v>447</v>
      </c>
      <c r="C251" s="117"/>
      <c r="D251" s="11"/>
      <c r="E251" s="11"/>
      <c r="F251" s="11"/>
      <c r="G251" s="97" t="s">
        <v>262</v>
      </c>
      <c r="H251" s="86">
        <v>2</v>
      </c>
      <c r="I251" s="90">
        <v>138</v>
      </c>
      <c r="J251" s="11"/>
      <c r="K251" s="86">
        <v>2</v>
      </c>
      <c r="L251" s="90">
        <v>138</v>
      </c>
      <c r="M251" s="80"/>
      <c r="N251" s="19">
        <f t="shared" si="3"/>
        <v>138</v>
      </c>
      <c r="O251" s="17"/>
      <c r="P251" s="70"/>
    </row>
    <row r="252" spans="1:16" ht="12.75">
      <c r="A252" s="9">
        <v>88</v>
      </c>
      <c r="B252" s="79" t="s">
        <v>447</v>
      </c>
      <c r="C252" s="117"/>
      <c r="D252" s="11"/>
      <c r="E252" s="11"/>
      <c r="F252" s="11"/>
      <c r="G252" s="97" t="s">
        <v>262</v>
      </c>
      <c r="H252" s="86">
        <v>1</v>
      </c>
      <c r="I252" s="90">
        <v>55</v>
      </c>
      <c r="J252" s="11"/>
      <c r="K252" s="86">
        <v>1</v>
      </c>
      <c r="L252" s="90">
        <v>55</v>
      </c>
      <c r="M252" s="80"/>
      <c r="N252" s="19">
        <f t="shared" si="3"/>
        <v>55</v>
      </c>
      <c r="O252" s="17"/>
      <c r="P252" s="70"/>
    </row>
    <row r="253" spans="1:16" ht="12.75">
      <c r="A253" s="9">
        <v>89</v>
      </c>
      <c r="B253" s="79" t="s">
        <v>448</v>
      </c>
      <c r="C253" s="117"/>
      <c r="D253" s="11"/>
      <c r="E253" s="11"/>
      <c r="F253" s="11"/>
      <c r="G253" s="97" t="s">
        <v>262</v>
      </c>
      <c r="H253" s="86">
        <v>2</v>
      </c>
      <c r="I253" s="90">
        <v>290</v>
      </c>
      <c r="J253" s="11"/>
      <c r="K253" s="86">
        <v>2</v>
      </c>
      <c r="L253" s="90">
        <v>290</v>
      </c>
      <c r="M253" s="80"/>
      <c r="N253" s="19">
        <f t="shared" si="3"/>
        <v>290</v>
      </c>
      <c r="O253" s="17"/>
      <c r="P253" s="70"/>
    </row>
    <row r="254" spans="1:16" ht="12.75">
      <c r="A254" s="9">
        <v>90</v>
      </c>
      <c r="B254" s="79" t="s">
        <v>448</v>
      </c>
      <c r="C254" s="117"/>
      <c r="D254" s="11"/>
      <c r="E254" s="11"/>
      <c r="F254" s="11"/>
      <c r="G254" s="97" t="s">
        <v>262</v>
      </c>
      <c r="H254" s="86">
        <v>1</v>
      </c>
      <c r="I254" s="90">
        <v>140</v>
      </c>
      <c r="J254" s="11"/>
      <c r="K254" s="86">
        <v>1</v>
      </c>
      <c r="L254" s="90">
        <v>140</v>
      </c>
      <c r="M254" s="80"/>
      <c r="N254" s="19">
        <f t="shared" si="3"/>
        <v>140</v>
      </c>
      <c r="O254" s="17"/>
      <c r="P254" s="70"/>
    </row>
    <row r="255" spans="1:16" ht="12.75">
      <c r="A255" s="9">
        <v>91</v>
      </c>
      <c r="B255" s="79" t="s">
        <v>432</v>
      </c>
      <c r="C255" s="117"/>
      <c r="D255" s="11"/>
      <c r="E255" s="11"/>
      <c r="F255" s="11"/>
      <c r="G255" s="97" t="s">
        <v>262</v>
      </c>
      <c r="H255" s="86">
        <v>3</v>
      </c>
      <c r="I255" s="90">
        <v>765</v>
      </c>
      <c r="J255" s="11"/>
      <c r="K255" s="86">
        <v>3</v>
      </c>
      <c r="L255" s="90">
        <v>765</v>
      </c>
      <c r="M255" s="80"/>
      <c r="N255" s="19">
        <f t="shared" si="3"/>
        <v>765</v>
      </c>
      <c r="O255" s="17"/>
      <c r="P255" s="70"/>
    </row>
    <row r="256" spans="1:16" ht="12.75">
      <c r="A256" s="9">
        <v>92</v>
      </c>
      <c r="B256" s="79" t="s">
        <v>449</v>
      </c>
      <c r="C256" s="117"/>
      <c r="D256" s="11"/>
      <c r="E256" s="11"/>
      <c r="F256" s="11"/>
      <c r="G256" s="97" t="s">
        <v>262</v>
      </c>
      <c r="H256" s="86">
        <v>3</v>
      </c>
      <c r="I256" s="90">
        <v>204</v>
      </c>
      <c r="J256" s="11"/>
      <c r="K256" s="86">
        <v>3</v>
      </c>
      <c r="L256" s="90">
        <v>204</v>
      </c>
      <c r="M256" s="80"/>
      <c r="N256" s="19">
        <f t="shared" si="3"/>
        <v>204</v>
      </c>
      <c r="O256" s="17"/>
      <c r="P256" s="70"/>
    </row>
    <row r="257" spans="1:16" ht="12.75">
      <c r="A257" s="9">
        <v>93</v>
      </c>
      <c r="B257" s="79" t="s">
        <v>449</v>
      </c>
      <c r="C257" s="117"/>
      <c r="D257" s="11"/>
      <c r="E257" s="11"/>
      <c r="F257" s="11"/>
      <c r="G257" s="97" t="s">
        <v>262</v>
      </c>
      <c r="H257" s="86">
        <v>3</v>
      </c>
      <c r="I257" s="90">
        <v>201</v>
      </c>
      <c r="J257" s="11"/>
      <c r="K257" s="86">
        <v>3</v>
      </c>
      <c r="L257" s="90">
        <v>201</v>
      </c>
      <c r="M257" s="80"/>
      <c r="N257" s="19">
        <f t="shared" si="3"/>
        <v>201</v>
      </c>
      <c r="O257" s="17"/>
      <c r="P257" s="70"/>
    </row>
    <row r="258" spans="1:16" ht="12.75">
      <c r="A258" s="9">
        <v>94</v>
      </c>
      <c r="B258" s="79" t="s">
        <v>450</v>
      </c>
      <c r="C258" s="117"/>
      <c r="D258" s="11"/>
      <c r="E258" s="11"/>
      <c r="F258" s="11"/>
      <c r="G258" s="97" t="s">
        <v>262</v>
      </c>
      <c r="H258" s="86">
        <v>1</v>
      </c>
      <c r="I258" s="90">
        <v>65</v>
      </c>
      <c r="J258" s="11"/>
      <c r="K258" s="86">
        <v>1</v>
      </c>
      <c r="L258" s="90">
        <v>65</v>
      </c>
      <c r="M258" s="80"/>
      <c r="N258" s="19">
        <f t="shared" si="3"/>
        <v>65</v>
      </c>
      <c r="O258" s="17"/>
      <c r="P258" s="70"/>
    </row>
    <row r="259" spans="1:16" ht="12.75">
      <c r="A259" s="9">
        <v>95</v>
      </c>
      <c r="B259" s="79" t="s">
        <v>450</v>
      </c>
      <c r="C259" s="117"/>
      <c r="D259" s="11"/>
      <c r="E259" s="11"/>
      <c r="F259" s="11"/>
      <c r="G259" s="97" t="s">
        <v>262</v>
      </c>
      <c r="H259" s="86">
        <v>2</v>
      </c>
      <c r="I259" s="90">
        <v>114</v>
      </c>
      <c r="J259" s="11"/>
      <c r="K259" s="86">
        <v>2</v>
      </c>
      <c r="L259" s="90">
        <v>114</v>
      </c>
      <c r="M259" s="80"/>
      <c r="N259" s="19">
        <f t="shared" si="3"/>
        <v>114</v>
      </c>
      <c r="O259" s="17"/>
      <c r="P259" s="70"/>
    </row>
    <row r="260" spans="1:16" ht="12.75">
      <c r="A260" s="9">
        <v>96</v>
      </c>
      <c r="B260" s="79" t="s">
        <v>451</v>
      </c>
      <c r="C260" s="117"/>
      <c r="D260" s="11"/>
      <c r="E260" s="11"/>
      <c r="F260" s="11"/>
      <c r="G260" s="97" t="s">
        <v>262</v>
      </c>
      <c r="H260" s="86">
        <v>12</v>
      </c>
      <c r="I260" s="90">
        <v>84</v>
      </c>
      <c r="J260" s="11"/>
      <c r="K260" s="86">
        <v>12</v>
      </c>
      <c r="L260" s="90">
        <v>84</v>
      </c>
      <c r="M260" s="80"/>
      <c r="N260" s="19">
        <f t="shared" si="3"/>
        <v>84</v>
      </c>
      <c r="O260" s="17"/>
      <c r="P260" s="70"/>
    </row>
    <row r="261" spans="1:16" ht="12.75">
      <c r="A261" s="9">
        <v>97</v>
      </c>
      <c r="B261" s="79" t="s">
        <v>431</v>
      </c>
      <c r="C261" s="117"/>
      <c r="D261" s="11"/>
      <c r="E261" s="11"/>
      <c r="F261" s="11"/>
      <c r="G261" s="97" t="s">
        <v>262</v>
      </c>
      <c r="H261" s="86">
        <v>3</v>
      </c>
      <c r="I261" s="90">
        <v>300</v>
      </c>
      <c r="J261" s="11"/>
      <c r="K261" s="86">
        <v>3</v>
      </c>
      <c r="L261" s="90">
        <v>300</v>
      </c>
      <c r="M261" s="80"/>
      <c r="N261" s="19">
        <f t="shared" si="3"/>
        <v>300</v>
      </c>
      <c r="O261" s="17"/>
      <c r="P261" s="70"/>
    </row>
    <row r="262" spans="1:16" ht="12.75">
      <c r="A262" s="9">
        <v>98</v>
      </c>
      <c r="B262" s="79" t="s">
        <v>452</v>
      </c>
      <c r="C262" s="117"/>
      <c r="D262" s="11"/>
      <c r="E262" s="11"/>
      <c r="F262" s="11"/>
      <c r="G262" s="97" t="s">
        <v>262</v>
      </c>
      <c r="H262" s="86">
        <v>3</v>
      </c>
      <c r="I262" s="90">
        <v>489</v>
      </c>
      <c r="J262" s="11"/>
      <c r="K262" s="86">
        <v>3</v>
      </c>
      <c r="L262" s="90">
        <v>489</v>
      </c>
      <c r="M262" s="80"/>
      <c r="N262" s="19">
        <f t="shared" si="3"/>
        <v>489</v>
      </c>
      <c r="O262" s="19"/>
      <c r="P262" s="17"/>
    </row>
    <row r="263" spans="1:16" ht="12.75">
      <c r="A263" s="9">
        <v>99</v>
      </c>
      <c r="B263" s="79" t="s">
        <v>453</v>
      </c>
      <c r="C263" s="117"/>
      <c r="D263" s="11"/>
      <c r="E263" s="11"/>
      <c r="F263" s="11"/>
      <c r="G263" s="97" t="s">
        <v>262</v>
      </c>
      <c r="H263" s="86">
        <v>2</v>
      </c>
      <c r="I263" s="90">
        <v>32</v>
      </c>
      <c r="J263" s="11"/>
      <c r="K263" s="86">
        <v>2</v>
      </c>
      <c r="L263" s="90">
        <v>32</v>
      </c>
      <c r="M263" s="80"/>
      <c r="N263" s="19">
        <f t="shared" si="3"/>
        <v>32</v>
      </c>
      <c r="O263" s="19"/>
      <c r="P263" s="17"/>
    </row>
    <row r="264" spans="1:16" ht="12.75">
      <c r="A264" s="9">
        <v>100</v>
      </c>
      <c r="B264" s="79" t="s">
        <v>454</v>
      </c>
      <c r="C264" s="117"/>
      <c r="D264" s="11"/>
      <c r="E264" s="11"/>
      <c r="F264" s="11"/>
      <c r="G264" s="97" t="s">
        <v>262</v>
      </c>
      <c r="H264" s="86">
        <v>2</v>
      </c>
      <c r="I264" s="90">
        <v>852</v>
      </c>
      <c r="J264" s="11"/>
      <c r="K264" s="86">
        <v>2</v>
      </c>
      <c r="L264" s="90">
        <v>852</v>
      </c>
      <c r="M264" s="80"/>
      <c r="N264" s="19">
        <f t="shared" si="3"/>
        <v>852</v>
      </c>
      <c r="O264" s="19"/>
      <c r="P264" s="17"/>
    </row>
    <row r="265" spans="1:16" ht="12.75">
      <c r="A265" s="9">
        <v>101</v>
      </c>
      <c r="B265" s="79" t="s">
        <v>454</v>
      </c>
      <c r="C265" s="117"/>
      <c r="D265" s="11"/>
      <c r="E265" s="11"/>
      <c r="F265" s="11"/>
      <c r="G265" s="97" t="s">
        <v>262</v>
      </c>
      <c r="H265" s="86">
        <v>1</v>
      </c>
      <c r="I265" s="90">
        <v>416</v>
      </c>
      <c r="J265" s="11"/>
      <c r="K265" s="86">
        <v>1</v>
      </c>
      <c r="L265" s="90">
        <v>416</v>
      </c>
      <c r="M265" s="80"/>
      <c r="N265" s="19">
        <f t="shared" si="3"/>
        <v>416</v>
      </c>
      <c r="O265" s="19"/>
      <c r="P265" s="17"/>
    </row>
    <row r="266" spans="1:16" ht="12.75">
      <c r="A266" s="9">
        <v>102</v>
      </c>
      <c r="B266" s="79" t="s">
        <v>455</v>
      </c>
      <c r="C266" s="117"/>
      <c r="D266" s="11"/>
      <c r="E266" s="11"/>
      <c r="F266" s="11"/>
      <c r="G266" s="97" t="s">
        <v>262</v>
      </c>
      <c r="H266" s="86">
        <v>3</v>
      </c>
      <c r="I266" s="90">
        <v>831</v>
      </c>
      <c r="J266" s="11"/>
      <c r="K266" s="86">
        <v>3</v>
      </c>
      <c r="L266" s="90">
        <v>831</v>
      </c>
      <c r="M266" s="80"/>
      <c r="N266" s="19">
        <f t="shared" si="3"/>
        <v>831</v>
      </c>
      <c r="O266" s="19"/>
      <c r="P266" s="17"/>
    </row>
    <row r="267" spans="1:16" ht="12.75">
      <c r="A267" s="9">
        <v>103</v>
      </c>
      <c r="B267" s="79" t="s">
        <v>455</v>
      </c>
      <c r="C267" s="117"/>
      <c r="D267" s="11"/>
      <c r="E267" s="11"/>
      <c r="F267" s="11"/>
      <c r="G267" s="97" t="s">
        <v>262</v>
      </c>
      <c r="H267" s="86">
        <v>3</v>
      </c>
      <c r="I267" s="90">
        <v>603</v>
      </c>
      <c r="J267" s="11"/>
      <c r="K267" s="86">
        <v>3</v>
      </c>
      <c r="L267" s="90">
        <v>603</v>
      </c>
      <c r="M267" s="80"/>
      <c r="N267" s="19">
        <f t="shared" si="3"/>
        <v>603</v>
      </c>
      <c r="O267" s="19"/>
      <c r="P267" s="17"/>
    </row>
    <row r="268" spans="1:16" ht="12.75">
      <c r="A268" s="9">
        <v>104</v>
      </c>
      <c r="B268" s="79" t="s">
        <v>456</v>
      </c>
      <c r="C268" s="117"/>
      <c r="D268" s="11"/>
      <c r="E268" s="11"/>
      <c r="F268" s="11"/>
      <c r="G268" s="97" t="s">
        <v>262</v>
      </c>
      <c r="H268" s="86">
        <v>3</v>
      </c>
      <c r="I268" s="90">
        <v>747</v>
      </c>
      <c r="J268" s="11"/>
      <c r="K268" s="86">
        <v>3</v>
      </c>
      <c r="L268" s="90">
        <v>747</v>
      </c>
      <c r="M268" s="80"/>
      <c r="N268" s="19">
        <f t="shared" si="3"/>
        <v>747</v>
      </c>
      <c r="O268" s="19"/>
      <c r="P268" s="17"/>
    </row>
    <row r="269" spans="1:16" ht="12.75">
      <c r="A269" s="9">
        <v>105</v>
      </c>
      <c r="B269" s="79" t="s">
        <v>457</v>
      </c>
      <c r="C269" s="117"/>
      <c r="D269" s="11"/>
      <c r="E269" s="11"/>
      <c r="F269" s="11"/>
      <c r="G269" s="97" t="s">
        <v>262</v>
      </c>
      <c r="H269" s="86">
        <v>3</v>
      </c>
      <c r="I269" s="90">
        <v>510</v>
      </c>
      <c r="J269" s="11"/>
      <c r="K269" s="86">
        <v>3</v>
      </c>
      <c r="L269" s="90">
        <v>510</v>
      </c>
      <c r="M269" s="80"/>
      <c r="N269" s="19">
        <f t="shared" si="3"/>
        <v>510</v>
      </c>
      <c r="O269" s="19"/>
      <c r="P269" s="17"/>
    </row>
    <row r="270" spans="1:16" ht="12.75">
      <c r="A270" s="9">
        <v>106</v>
      </c>
      <c r="B270" s="79" t="s">
        <v>458</v>
      </c>
      <c r="C270" s="117"/>
      <c r="D270" s="11"/>
      <c r="E270" s="11"/>
      <c r="F270" s="11"/>
      <c r="G270" s="97" t="s">
        <v>262</v>
      </c>
      <c r="H270" s="86">
        <v>3</v>
      </c>
      <c r="I270" s="90">
        <v>228</v>
      </c>
      <c r="J270" s="11"/>
      <c r="K270" s="86">
        <v>3</v>
      </c>
      <c r="L270" s="90">
        <v>228</v>
      </c>
      <c r="M270" s="80"/>
      <c r="N270" s="19">
        <f t="shared" si="3"/>
        <v>228</v>
      </c>
      <c r="O270" s="19"/>
      <c r="P270" s="17"/>
    </row>
    <row r="271" spans="1:16" ht="12.75">
      <c r="A271" s="9">
        <v>107</v>
      </c>
      <c r="B271" s="79" t="s">
        <v>459</v>
      </c>
      <c r="C271" s="117"/>
      <c r="D271" s="11"/>
      <c r="E271" s="11"/>
      <c r="F271" s="11"/>
      <c r="G271" s="97" t="s">
        <v>262</v>
      </c>
      <c r="H271" s="86">
        <v>3</v>
      </c>
      <c r="I271" s="90">
        <v>216</v>
      </c>
      <c r="J271" s="11"/>
      <c r="K271" s="86">
        <v>3</v>
      </c>
      <c r="L271" s="90">
        <v>216</v>
      </c>
      <c r="M271" s="80"/>
      <c r="N271" s="19">
        <f t="shared" si="3"/>
        <v>216</v>
      </c>
      <c r="O271" s="19"/>
      <c r="P271" s="17"/>
    </row>
    <row r="272" spans="1:16" ht="12.75">
      <c r="A272" s="9">
        <v>108</v>
      </c>
      <c r="B272" s="79" t="s">
        <v>460</v>
      </c>
      <c r="C272" s="117"/>
      <c r="D272" s="11"/>
      <c r="E272" s="11"/>
      <c r="F272" s="11"/>
      <c r="G272" s="97" t="s">
        <v>262</v>
      </c>
      <c r="H272" s="86">
        <v>3</v>
      </c>
      <c r="I272" s="90">
        <v>294</v>
      </c>
      <c r="J272" s="11"/>
      <c r="K272" s="86">
        <v>3</v>
      </c>
      <c r="L272" s="90">
        <v>294</v>
      </c>
      <c r="M272" s="80"/>
      <c r="N272" s="19">
        <f t="shared" si="3"/>
        <v>294</v>
      </c>
      <c r="O272" s="19"/>
      <c r="P272" s="17"/>
    </row>
    <row r="273" spans="1:16" ht="12.75">
      <c r="A273" s="9">
        <v>109</v>
      </c>
      <c r="B273" s="79" t="s">
        <v>461</v>
      </c>
      <c r="C273" s="117"/>
      <c r="D273" s="11"/>
      <c r="E273" s="11"/>
      <c r="F273" s="11"/>
      <c r="G273" s="97" t="s">
        <v>262</v>
      </c>
      <c r="H273" s="86">
        <v>1</v>
      </c>
      <c r="I273" s="90">
        <v>180</v>
      </c>
      <c r="J273" s="11"/>
      <c r="K273" s="86">
        <v>1</v>
      </c>
      <c r="L273" s="90">
        <v>180</v>
      </c>
      <c r="M273" s="80"/>
      <c r="N273" s="19">
        <f t="shared" si="3"/>
        <v>180</v>
      </c>
      <c r="O273" s="19"/>
      <c r="P273" s="17"/>
    </row>
    <row r="274" spans="1:16" ht="12.75">
      <c r="A274" s="9">
        <v>110</v>
      </c>
      <c r="B274" s="79" t="s">
        <v>462</v>
      </c>
      <c r="C274" s="117"/>
      <c r="D274" s="11"/>
      <c r="E274" s="11"/>
      <c r="F274" s="11"/>
      <c r="G274" s="97" t="s">
        <v>262</v>
      </c>
      <c r="H274" s="86">
        <v>1</v>
      </c>
      <c r="I274" s="90">
        <v>381</v>
      </c>
      <c r="J274" s="11"/>
      <c r="K274" s="86">
        <v>1</v>
      </c>
      <c r="L274" s="90">
        <v>381</v>
      </c>
      <c r="M274" s="80"/>
      <c r="N274" s="19">
        <f t="shared" si="3"/>
        <v>381</v>
      </c>
      <c r="O274" s="19"/>
      <c r="P274" s="17"/>
    </row>
    <row r="275" spans="1:16" ht="12.75">
      <c r="A275" s="9">
        <v>111</v>
      </c>
      <c r="B275" s="79" t="s">
        <v>462</v>
      </c>
      <c r="C275" s="117"/>
      <c r="D275" s="11"/>
      <c r="E275" s="11"/>
      <c r="F275" s="11"/>
      <c r="G275" s="97" t="s">
        <v>262</v>
      </c>
      <c r="H275" s="86">
        <v>1</v>
      </c>
      <c r="I275" s="90">
        <v>311</v>
      </c>
      <c r="J275" s="11"/>
      <c r="K275" s="86">
        <v>1</v>
      </c>
      <c r="L275" s="90">
        <v>311</v>
      </c>
      <c r="M275" s="80"/>
      <c r="N275" s="19">
        <f t="shared" si="3"/>
        <v>311</v>
      </c>
      <c r="O275" s="19"/>
      <c r="P275" s="17"/>
    </row>
    <row r="276" spans="1:16" ht="12.75">
      <c r="A276" s="9">
        <v>112</v>
      </c>
      <c r="B276" s="79" t="s">
        <v>463</v>
      </c>
      <c r="C276" s="117"/>
      <c r="D276" s="11"/>
      <c r="E276" s="11"/>
      <c r="F276" s="11"/>
      <c r="G276" s="97" t="s">
        <v>262</v>
      </c>
      <c r="H276" s="86">
        <v>1</v>
      </c>
      <c r="I276" s="90">
        <v>175</v>
      </c>
      <c r="J276" s="11"/>
      <c r="K276" s="86">
        <v>1</v>
      </c>
      <c r="L276" s="90">
        <v>175</v>
      </c>
      <c r="M276" s="80"/>
      <c r="N276" s="19">
        <f t="shared" si="3"/>
        <v>175</v>
      </c>
      <c r="O276" s="19"/>
      <c r="P276" s="17"/>
    </row>
    <row r="277" spans="1:16" ht="12.75">
      <c r="A277" s="9">
        <v>113</v>
      </c>
      <c r="B277" s="79" t="s">
        <v>458</v>
      </c>
      <c r="C277" s="117"/>
      <c r="D277" s="11"/>
      <c r="E277" s="11"/>
      <c r="F277" s="11"/>
      <c r="G277" s="97" t="s">
        <v>262</v>
      </c>
      <c r="H277" s="86">
        <v>2</v>
      </c>
      <c r="I277" s="90">
        <v>230</v>
      </c>
      <c r="J277" s="11"/>
      <c r="K277" s="86">
        <v>2</v>
      </c>
      <c r="L277" s="90">
        <v>230</v>
      </c>
      <c r="M277" s="80"/>
      <c r="N277" s="19">
        <f t="shared" si="3"/>
        <v>230</v>
      </c>
      <c r="O277" s="19"/>
      <c r="P277" s="17"/>
    </row>
    <row r="278" spans="1:16" ht="12.75">
      <c r="A278" s="9">
        <v>114</v>
      </c>
      <c r="B278" s="79" t="s">
        <v>458</v>
      </c>
      <c r="C278" s="117"/>
      <c r="D278" s="11"/>
      <c r="E278" s="11"/>
      <c r="F278" s="11"/>
      <c r="G278" s="97" t="s">
        <v>262</v>
      </c>
      <c r="H278" s="86">
        <v>1</v>
      </c>
      <c r="I278" s="90">
        <v>27</v>
      </c>
      <c r="J278" s="11"/>
      <c r="K278" s="86">
        <v>1</v>
      </c>
      <c r="L278" s="90">
        <v>27</v>
      </c>
      <c r="M278" s="80"/>
      <c r="N278" s="19">
        <f t="shared" si="3"/>
        <v>27</v>
      </c>
      <c r="O278" s="19"/>
      <c r="P278" s="17"/>
    </row>
    <row r="279" spans="1:16" ht="12.75">
      <c r="A279" s="9">
        <v>115</v>
      </c>
      <c r="B279" s="79" t="s">
        <v>464</v>
      </c>
      <c r="C279" s="117"/>
      <c r="D279" s="11"/>
      <c r="E279" s="11"/>
      <c r="F279" s="11"/>
      <c r="G279" s="97" t="s">
        <v>262</v>
      </c>
      <c r="H279" s="86">
        <v>1</v>
      </c>
      <c r="I279" s="90">
        <v>89</v>
      </c>
      <c r="J279" s="11"/>
      <c r="K279" s="86">
        <v>1</v>
      </c>
      <c r="L279" s="90">
        <v>89</v>
      </c>
      <c r="M279" s="80"/>
      <c r="N279" s="19">
        <f t="shared" si="3"/>
        <v>89</v>
      </c>
      <c r="O279" s="19"/>
      <c r="P279" s="17"/>
    </row>
    <row r="280" spans="1:16" ht="12.75">
      <c r="A280" s="9">
        <v>116</v>
      </c>
      <c r="B280" s="79" t="s">
        <v>462</v>
      </c>
      <c r="C280" s="117"/>
      <c r="D280" s="11"/>
      <c r="E280" s="11"/>
      <c r="F280" s="11"/>
      <c r="G280" s="97" t="s">
        <v>262</v>
      </c>
      <c r="H280" s="86">
        <v>1</v>
      </c>
      <c r="I280" s="90">
        <v>150</v>
      </c>
      <c r="J280" s="11"/>
      <c r="K280" s="86">
        <v>1</v>
      </c>
      <c r="L280" s="90">
        <v>150</v>
      </c>
      <c r="M280" s="80"/>
      <c r="N280" s="19">
        <f t="shared" si="3"/>
        <v>150</v>
      </c>
      <c r="O280" s="19"/>
      <c r="P280" s="17"/>
    </row>
    <row r="281" spans="1:16" ht="12.75">
      <c r="A281" s="9">
        <v>117</v>
      </c>
      <c r="B281" s="79" t="s">
        <v>465</v>
      </c>
      <c r="C281" s="117"/>
      <c r="D281" s="11"/>
      <c r="E281" s="11"/>
      <c r="F281" s="11"/>
      <c r="G281" s="97" t="s">
        <v>262</v>
      </c>
      <c r="H281" s="86">
        <v>1</v>
      </c>
      <c r="I281" s="90">
        <v>196</v>
      </c>
      <c r="J281" s="11"/>
      <c r="K281" s="86">
        <v>1</v>
      </c>
      <c r="L281" s="90">
        <v>196</v>
      </c>
      <c r="M281" s="80"/>
      <c r="N281" s="19">
        <f t="shared" si="3"/>
        <v>196</v>
      </c>
      <c r="O281" s="19"/>
      <c r="P281" s="17"/>
    </row>
    <row r="282" spans="1:16" ht="12.75">
      <c r="A282" s="9">
        <v>118</v>
      </c>
      <c r="B282" s="79" t="s">
        <v>466</v>
      </c>
      <c r="C282" s="117"/>
      <c r="D282" s="11"/>
      <c r="E282" s="11"/>
      <c r="F282" s="11"/>
      <c r="G282" s="97" t="s">
        <v>262</v>
      </c>
      <c r="H282" s="86">
        <v>1</v>
      </c>
      <c r="I282" s="90">
        <v>800</v>
      </c>
      <c r="J282" s="11"/>
      <c r="K282" s="86">
        <v>1</v>
      </c>
      <c r="L282" s="90">
        <v>800</v>
      </c>
      <c r="M282" s="80"/>
      <c r="N282" s="19">
        <f t="shared" si="3"/>
        <v>800</v>
      </c>
      <c r="O282" s="19"/>
      <c r="P282" s="17"/>
    </row>
    <row r="283" spans="1:16" ht="12.75">
      <c r="A283" s="9">
        <v>119</v>
      </c>
      <c r="B283" s="79" t="s">
        <v>467</v>
      </c>
      <c r="C283" s="117"/>
      <c r="D283" s="11"/>
      <c r="E283" s="11"/>
      <c r="F283" s="11"/>
      <c r="G283" s="97" t="s">
        <v>262</v>
      </c>
      <c r="H283" s="86">
        <v>1</v>
      </c>
      <c r="I283" s="90">
        <v>250</v>
      </c>
      <c r="J283" s="11"/>
      <c r="K283" s="86">
        <v>1</v>
      </c>
      <c r="L283" s="90">
        <v>250</v>
      </c>
      <c r="M283" s="80"/>
      <c r="N283" s="19">
        <f t="shared" si="3"/>
        <v>250</v>
      </c>
      <c r="O283" s="19"/>
      <c r="P283" s="17"/>
    </row>
    <row r="284" spans="1:16" ht="12.75">
      <c r="A284" s="9">
        <v>120</v>
      </c>
      <c r="B284" s="79" t="s">
        <v>468</v>
      </c>
      <c r="C284" s="117"/>
      <c r="D284" s="11"/>
      <c r="E284" s="11"/>
      <c r="F284" s="11"/>
      <c r="G284" s="97" t="s">
        <v>262</v>
      </c>
      <c r="H284" s="86">
        <v>1</v>
      </c>
      <c r="I284" s="90">
        <v>410</v>
      </c>
      <c r="J284" s="11"/>
      <c r="K284" s="86">
        <v>1</v>
      </c>
      <c r="L284" s="90">
        <v>410</v>
      </c>
      <c r="M284" s="80"/>
      <c r="N284" s="19">
        <f t="shared" si="3"/>
        <v>410</v>
      </c>
      <c r="O284" s="19"/>
      <c r="P284" s="17"/>
    </row>
    <row r="285" spans="1:16" ht="12.75">
      <c r="A285" s="9">
        <v>121</v>
      </c>
      <c r="B285" s="79" t="s">
        <v>469</v>
      </c>
      <c r="C285" s="117"/>
      <c r="D285" s="11"/>
      <c r="E285" s="11"/>
      <c r="F285" s="11"/>
      <c r="G285" s="97" t="s">
        <v>262</v>
      </c>
      <c r="H285" s="86">
        <v>1</v>
      </c>
      <c r="I285" s="90">
        <v>750</v>
      </c>
      <c r="J285" s="11"/>
      <c r="K285" s="86">
        <v>1</v>
      </c>
      <c r="L285" s="90">
        <v>750</v>
      </c>
      <c r="M285" s="80"/>
      <c r="N285" s="19">
        <f t="shared" si="3"/>
        <v>750</v>
      </c>
      <c r="O285" s="19"/>
      <c r="P285" s="17"/>
    </row>
    <row r="286" spans="1:16" ht="12.75">
      <c r="A286" s="9">
        <v>122</v>
      </c>
      <c r="B286" s="79" t="s">
        <v>470</v>
      </c>
      <c r="C286" s="117"/>
      <c r="D286" s="11"/>
      <c r="E286" s="11"/>
      <c r="F286" s="11"/>
      <c r="G286" s="97" t="s">
        <v>262</v>
      </c>
      <c r="H286" s="86">
        <v>25</v>
      </c>
      <c r="I286" s="90">
        <v>925</v>
      </c>
      <c r="J286" s="11"/>
      <c r="K286" s="86">
        <v>25</v>
      </c>
      <c r="L286" s="90">
        <v>925</v>
      </c>
      <c r="M286" s="80"/>
      <c r="N286" s="19">
        <f t="shared" si="3"/>
        <v>925</v>
      </c>
      <c r="O286" s="19"/>
      <c r="P286" s="17"/>
    </row>
    <row r="287" spans="1:16" ht="12.75">
      <c r="A287" s="9">
        <v>123</v>
      </c>
      <c r="B287" s="79" t="s">
        <v>471</v>
      </c>
      <c r="C287" s="117"/>
      <c r="D287" s="11"/>
      <c r="E287" s="11"/>
      <c r="F287" s="11"/>
      <c r="G287" s="97" t="s">
        <v>262</v>
      </c>
      <c r="H287" s="86">
        <v>25</v>
      </c>
      <c r="I287" s="90">
        <v>75</v>
      </c>
      <c r="J287" s="11"/>
      <c r="K287" s="86">
        <v>25</v>
      </c>
      <c r="L287" s="90">
        <v>75</v>
      </c>
      <c r="M287" s="80"/>
      <c r="N287" s="19">
        <f t="shared" si="3"/>
        <v>75</v>
      </c>
      <c r="O287" s="19"/>
      <c r="P287" s="17"/>
    </row>
    <row r="288" spans="1:16" ht="12.75">
      <c r="A288" s="9">
        <v>124</v>
      </c>
      <c r="B288" s="79" t="s">
        <v>472</v>
      </c>
      <c r="C288" s="117"/>
      <c r="D288" s="11"/>
      <c r="E288" s="11"/>
      <c r="F288" s="11"/>
      <c r="G288" s="97" t="s">
        <v>262</v>
      </c>
      <c r="H288" s="86">
        <v>1</v>
      </c>
      <c r="I288" s="90">
        <v>100</v>
      </c>
      <c r="J288" s="11"/>
      <c r="K288" s="86">
        <v>1</v>
      </c>
      <c r="L288" s="90">
        <v>100</v>
      </c>
      <c r="M288" s="80"/>
      <c r="N288" s="19">
        <f t="shared" si="3"/>
        <v>100</v>
      </c>
      <c r="O288" s="19"/>
      <c r="P288" s="17"/>
    </row>
    <row r="289" spans="1:16" ht="12.75">
      <c r="A289" s="9">
        <v>125</v>
      </c>
      <c r="B289" s="79" t="s">
        <v>473</v>
      </c>
      <c r="C289" s="117"/>
      <c r="D289" s="11"/>
      <c r="E289" s="11"/>
      <c r="F289" s="11"/>
      <c r="G289" s="97" t="s">
        <v>262</v>
      </c>
      <c r="H289" s="86">
        <v>20</v>
      </c>
      <c r="I289" s="90">
        <v>400</v>
      </c>
      <c r="J289" s="11"/>
      <c r="K289" s="86">
        <v>20</v>
      </c>
      <c r="L289" s="90">
        <v>400</v>
      </c>
      <c r="M289" s="80"/>
      <c r="N289" s="19">
        <f t="shared" si="3"/>
        <v>400</v>
      </c>
      <c r="O289" s="19"/>
      <c r="P289" s="17"/>
    </row>
    <row r="290" spans="1:16" ht="12.75">
      <c r="A290" s="9">
        <v>126</v>
      </c>
      <c r="B290" s="79" t="s">
        <v>474</v>
      </c>
      <c r="C290" s="117"/>
      <c r="D290" s="11"/>
      <c r="E290" s="11"/>
      <c r="F290" s="11"/>
      <c r="G290" s="97" t="s">
        <v>262</v>
      </c>
      <c r="H290" s="86">
        <v>1</v>
      </c>
      <c r="I290" s="90">
        <v>100</v>
      </c>
      <c r="J290" s="11"/>
      <c r="K290" s="86">
        <v>1</v>
      </c>
      <c r="L290" s="90">
        <v>100</v>
      </c>
      <c r="M290" s="80"/>
      <c r="N290" s="19">
        <f t="shared" si="3"/>
        <v>100</v>
      </c>
      <c r="O290" s="19"/>
      <c r="P290" s="17"/>
    </row>
    <row r="291" spans="1:16" ht="12.75">
      <c r="A291" s="9">
        <v>127</v>
      </c>
      <c r="B291" s="79" t="s">
        <v>475</v>
      </c>
      <c r="C291" s="117"/>
      <c r="D291" s="11"/>
      <c r="E291" s="11"/>
      <c r="F291" s="11"/>
      <c r="G291" s="97" t="s">
        <v>262</v>
      </c>
      <c r="H291" s="86">
        <v>3</v>
      </c>
      <c r="I291" s="90">
        <v>150</v>
      </c>
      <c r="J291" s="11"/>
      <c r="K291" s="86">
        <v>3</v>
      </c>
      <c r="L291" s="90">
        <v>150</v>
      </c>
      <c r="M291" s="80"/>
      <c r="N291" s="19">
        <f t="shared" si="3"/>
        <v>150</v>
      </c>
      <c r="O291" s="19"/>
      <c r="P291" s="17"/>
    </row>
    <row r="292" spans="1:16" ht="12.75">
      <c r="A292" s="9">
        <v>128</v>
      </c>
      <c r="B292" s="79" t="s">
        <v>476</v>
      </c>
      <c r="C292" s="117"/>
      <c r="D292" s="11"/>
      <c r="E292" s="11"/>
      <c r="F292" s="11"/>
      <c r="G292" s="97" t="s">
        <v>262</v>
      </c>
      <c r="H292" s="86">
        <v>1</v>
      </c>
      <c r="I292" s="90">
        <v>150</v>
      </c>
      <c r="J292" s="11"/>
      <c r="K292" s="86">
        <v>1</v>
      </c>
      <c r="L292" s="90">
        <v>150</v>
      </c>
      <c r="M292" s="80"/>
      <c r="N292" s="19">
        <f t="shared" si="3"/>
        <v>150</v>
      </c>
      <c r="O292" s="19"/>
      <c r="P292" s="17"/>
    </row>
    <row r="293" spans="1:16" ht="12.75">
      <c r="A293" s="9">
        <v>129</v>
      </c>
      <c r="B293" s="79" t="s">
        <v>477</v>
      </c>
      <c r="C293" s="117"/>
      <c r="D293" s="11"/>
      <c r="E293" s="11"/>
      <c r="F293" s="11"/>
      <c r="G293" s="97" t="s">
        <v>262</v>
      </c>
      <c r="H293" s="86">
        <v>6</v>
      </c>
      <c r="I293" s="90">
        <v>192</v>
      </c>
      <c r="J293" s="11"/>
      <c r="K293" s="86">
        <v>6</v>
      </c>
      <c r="L293" s="90">
        <v>192</v>
      </c>
      <c r="M293" s="80"/>
      <c r="N293" s="19">
        <f t="shared" si="3"/>
        <v>192</v>
      </c>
      <c r="O293" s="19"/>
      <c r="P293" s="17"/>
    </row>
    <row r="294" spans="1:16" ht="12.75">
      <c r="A294" s="9">
        <v>130</v>
      </c>
      <c r="B294" s="79" t="s">
        <v>334</v>
      </c>
      <c r="C294" s="117"/>
      <c r="D294" s="11"/>
      <c r="E294" s="11"/>
      <c r="F294" s="11"/>
      <c r="G294" s="97" t="s">
        <v>262</v>
      </c>
      <c r="H294" s="86">
        <v>30</v>
      </c>
      <c r="I294" s="90">
        <v>384</v>
      </c>
      <c r="J294" s="11"/>
      <c r="K294" s="86">
        <v>30</v>
      </c>
      <c r="L294" s="90">
        <v>384</v>
      </c>
      <c r="M294" s="80"/>
      <c r="N294" s="19">
        <f t="shared" si="3"/>
        <v>384</v>
      </c>
      <c r="O294" s="19"/>
      <c r="P294" s="17"/>
    </row>
    <row r="295" spans="1:16" ht="12.75">
      <c r="A295" s="9">
        <v>131</v>
      </c>
      <c r="B295" s="79" t="s">
        <v>478</v>
      </c>
      <c r="C295" s="117"/>
      <c r="D295" s="11"/>
      <c r="E295" s="11"/>
      <c r="F295" s="11"/>
      <c r="G295" s="97" t="s">
        <v>262</v>
      </c>
      <c r="H295" s="86">
        <v>1</v>
      </c>
      <c r="I295" s="90">
        <v>700</v>
      </c>
      <c r="J295" s="11"/>
      <c r="K295" s="86">
        <v>1</v>
      </c>
      <c r="L295" s="90">
        <v>700</v>
      </c>
      <c r="M295" s="80"/>
      <c r="N295" s="19">
        <f t="shared" si="3"/>
        <v>700</v>
      </c>
      <c r="O295" s="19"/>
      <c r="P295" s="17"/>
    </row>
    <row r="296" spans="1:16" ht="12.75">
      <c r="A296" s="9">
        <v>132</v>
      </c>
      <c r="B296" s="79" t="s">
        <v>479</v>
      </c>
      <c r="C296" s="117"/>
      <c r="D296" s="11"/>
      <c r="E296" s="11"/>
      <c r="F296" s="11"/>
      <c r="G296" s="97" t="s">
        <v>262</v>
      </c>
      <c r="H296" s="86">
        <v>1</v>
      </c>
      <c r="I296" s="90">
        <v>350</v>
      </c>
      <c r="J296" s="11"/>
      <c r="K296" s="86">
        <v>1</v>
      </c>
      <c r="L296" s="90">
        <v>350</v>
      </c>
      <c r="M296" s="80"/>
      <c r="N296" s="19">
        <f t="shared" si="3"/>
        <v>350</v>
      </c>
      <c r="O296" s="19"/>
      <c r="P296" s="17"/>
    </row>
    <row r="297" spans="1:16" ht="12.75">
      <c r="A297" s="9">
        <v>133</v>
      </c>
      <c r="B297" s="79" t="s">
        <v>480</v>
      </c>
      <c r="C297" s="117"/>
      <c r="D297" s="11"/>
      <c r="E297" s="11"/>
      <c r="F297" s="11"/>
      <c r="G297" s="97" t="s">
        <v>262</v>
      </c>
      <c r="H297" s="86">
        <v>2</v>
      </c>
      <c r="I297" s="90">
        <v>382</v>
      </c>
      <c r="J297" s="11"/>
      <c r="K297" s="86">
        <v>2</v>
      </c>
      <c r="L297" s="90">
        <v>382</v>
      </c>
      <c r="M297" s="80"/>
      <c r="N297" s="19">
        <f t="shared" si="3"/>
        <v>382</v>
      </c>
      <c r="O297" s="19"/>
      <c r="P297" s="17"/>
    </row>
    <row r="298" spans="1:16" ht="12.75">
      <c r="A298" s="9">
        <v>134</v>
      </c>
      <c r="B298" s="79" t="s">
        <v>481</v>
      </c>
      <c r="C298" s="117"/>
      <c r="D298" s="11"/>
      <c r="E298" s="11"/>
      <c r="F298" s="11"/>
      <c r="G298" s="97" t="s">
        <v>262</v>
      </c>
      <c r="H298" s="86">
        <v>1</v>
      </c>
      <c r="I298" s="90">
        <v>292</v>
      </c>
      <c r="J298" s="11"/>
      <c r="K298" s="86">
        <v>1</v>
      </c>
      <c r="L298" s="90">
        <v>292</v>
      </c>
      <c r="M298" s="80"/>
      <c r="N298" s="19">
        <f t="shared" si="3"/>
        <v>292</v>
      </c>
      <c r="O298" s="19"/>
      <c r="P298" s="17"/>
    </row>
    <row r="299" spans="1:16" ht="12.75">
      <c r="A299" s="9">
        <v>135</v>
      </c>
      <c r="B299" s="79" t="s">
        <v>482</v>
      </c>
      <c r="C299" s="117"/>
      <c r="D299" s="11"/>
      <c r="E299" s="11"/>
      <c r="F299" s="11"/>
      <c r="G299" s="97" t="s">
        <v>262</v>
      </c>
      <c r="H299" s="86">
        <v>1</v>
      </c>
      <c r="I299" s="90">
        <v>50</v>
      </c>
      <c r="J299" s="11"/>
      <c r="K299" s="86">
        <v>1</v>
      </c>
      <c r="L299" s="90">
        <v>50</v>
      </c>
      <c r="M299" s="80"/>
      <c r="N299" s="19">
        <f t="shared" si="3"/>
        <v>50</v>
      </c>
      <c r="O299" s="19"/>
      <c r="P299" s="17"/>
    </row>
    <row r="300" spans="1:16" ht="12.75">
      <c r="A300" s="9">
        <v>136</v>
      </c>
      <c r="B300" s="79" t="s">
        <v>483</v>
      </c>
      <c r="C300" s="117"/>
      <c r="D300" s="11"/>
      <c r="E300" s="11"/>
      <c r="F300" s="11"/>
      <c r="G300" s="97" t="s">
        <v>262</v>
      </c>
      <c r="H300" s="86">
        <v>1</v>
      </c>
      <c r="I300" s="90">
        <v>158</v>
      </c>
      <c r="J300" s="11"/>
      <c r="K300" s="86">
        <v>1</v>
      </c>
      <c r="L300" s="90">
        <v>158</v>
      </c>
      <c r="M300" s="80"/>
      <c r="N300" s="19">
        <f t="shared" si="3"/>
        <v>158</v>
      </c>
      <c r="O300" s="19"/>
      <c r="P300" s="17"/>
    </row>
    <row r="301" spans="1:16" ht="12.75">
      <c r="A301" s="9">
        <v>137</v>
      </c>
      <c r="B301" s="79" t="s">
        <v>484</v>
      </c>
      <c r="C301" s="117"/>
      <c r="D301" s="11"/>
      <c r="E301" s="11"/>
      <c r="F301" s="11"/>
      <c r="G301" s="97" t="s">
        <v>262</v>
      </c>
      <c r="H301" s="86">
        <v>20</v>
      </c>
      <c r="I301" s="90">
        <v>1400</v>
      </c>
      <c r="J301" s="11"/>
      <c r="K301" s="86">
        <v>20</v>
      </c>
      <c r="L301" s="90">
        <v>1400</v>
      </c>
      <c r="M301" s="80"/>
      <c r="N301" s="19">
        <f t="shared" si="3"/>
        <v>1400</v>
      </c>
      <c r="O301" s="19"/>
      <c r="P301" s="17"/>
    </row>
    <row r="302" spans="1:16" ht="12.75">
      <c r="A302" s="9">
        <v>138</v>
      </c>
      <c r="B302" s="79" t="s">
        <v>485</v>
      </c>
      <c r="C302" s="117"/>
      <c r="D302" s="11"/>
      <c r="E302" s="11"/>
      <c r="F302" s="11"/>
      <c r="G302" s="97" t="s">
        <v>262</v>
      </c>
      <c r="H302" s="86">
        <v>5</v>
      </c>
      <c r="I302" s="90">
        <v>225</v>
      </c>
      <c r="J302" s="11"/>
      <c r="K302" s="86">
        <v>5</v>
      </c>
      <c r="L302" s="90">
        <v>225</v>
      </c>
      <c r="M302" s="80"/>
      <c r="N302" s="19">
        <f t="shared" si="3"/>
        <v>225</v>
      </c>
      <c r="O302" s="19"/>
      <c r="P302" s="17"/>
    </row>
    <row r="303" spans="1:16" ht="12.75">
      <c r="A303" s="9">
        <v>139</v>
      </c>
      <c r="B303" s="79" t="s">
        <v>546</v>
      </c>
      <c r="C303" s="117"/>
      <c r="D303" s="11"/>
      <c r="E303" s="11"/>
      <c r="F303" s="11"/>
      <c r="G303" s="97" t="s">
        <v>262</v>
      </c>
      <c r="H303" s="86">
        <v>1</v>
      </c>
      <c r="I303" s="90">
        <v>125.35</v>
      </c>
      <c r="J303" s="11"/>
      <c r="K303" s="86">
        <v>1</v>
      </c>
      <c r="L303" s="90">
        <v>125.35</v>
      </c>
      <c r="M303" s="19"/>
      <c r="N303" s="19">
        <f t="shared" si="3"/>
        <v>125.35</v>
      </c>
      <c r="O303" s="19"/>
      <c r="P303" s="17"/>
    </row>
  </sheetData>
  <sheetProtection/>
  <mergeCells count="42">
    <mergeCell ref="M2:O2"/>
    <mergeCell ref="L3:O3"/>
    <mergeCell ref="L4:O4"/>
    <mergeCell ref="A7:P7"/>
    <mergeCell ref="A8:P8"/>
    <mergeCell ref="B63:G63"/>
    <mergeCell ref="H10:I12"/>
    <mergeCell ref="B21:G21"/>
    <mergeCell ref="B24:G24"/>
    <mergeCell ref="K10:O12"/>
    <mergeCell ref="B112:G112"/>
    <mergeCell ref="B127:G127"/>
    <mergeCell ref="B164:G164"/>
    <mergeCell ref="B30:G30"/>
    <mergeCell ref="B66:G66"/>
    <mergeCell ref="B32:G32"/>
    <mergeCell ref="M13:M14"/>
    <mergeCell ref="B34:G34"/>
    <mergeCell ref="B36:P36"/>
    <mergeCell ref="B37:G37"/>
    <mergeCell ref="B39:G39"/>
    <mergeCell ref="B29:P29"/>
    <mergeCell ref="B27:G27"/>
    <mergeCell ref="I13:I14"/>
    <mergeCell ref="O13:O14"/>
    <mergeCell ref="B10:B14"/>
    <mergeCell ref="A10:A14"/>
    <mergeCell ref="B16:P16"/>
    <mergeCell ref="D12:D14"/>
    <mergeCell ref="A4:D4"/>
    <mergeCell ref="A6:P6"/>
    <mergeCell ref="N13:N14"/>
    <mergeCell ref="G10:G14"/>
    <mergeCell ref="P10:P14"/>
    <mergeCell ref="L13:L14"/>
    <mergeCell ref="E12:E14"/>
    <mergeCell ref="H13:H14"/>
    <mergeCell ref="J10:J14"/>
    <mergeCell ref="K13:K14"/>
    <mergeCell ref="C10:C14"/>
    <mergeCell ref="F12:F14"/>
    <mergeCell ref="D10:F11"/>
  </mergeCells>
  <printOptions/>
  <pageMargins left="0.31496062992125984" right="0.31496062992125984" top="0.9448818897637796" bottom="0.35433070866141736" header="0.3937007874015748" footer="0.15748031496062992"/>
  <pageSetup horizontalDpi="600" verticalDpi="600" orientation="landscape" paperSize="9" scale="71" r:id="rId2"/>
  <headerFooter differentFirst="1">
    <oddHeader>&amp;C&amp;"Times New Roman,обычный"&amp;12&amp;P&amp;R&amp;"Times New Roman,обычный"&amp;12Продовження додатка 4</oddHeader>
  </headerFooter>
  <rowBreaks count="2" manualBreakCount="2">
    <brk id="169" max="15" man="1"/>
    <brk id="221" max="1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Фещук</dc:creator>
  <cp:keywords/>
  <dc:description/>
  <cp:lastModifiedBy>Света</cp:lastModifiedBy>
  <cp:lastPrinted>2021-06-18T11:18:36Z</cp:lastPrinted>
  <dcterms:created xsi:type="dcterms:W3CDTF">1999-07-07T07:42:48Z</dcterms:created>
  <dcterms:modified xsi:type="dcterms:W3CDTF">2021-06-18T11:20:29Z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