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5" yWindow="1575" windowWidth="11310" windowHeight="7425" tabRatio="822" firstSheet="2" activeTab="8"/>
  </bookViews>
  <sheets>
    <sheet name="temp" sheetId="1" state="hidden" r:id="rId1"/>
    <sheet name="pr" sheetId="2" state="hidden" r:id="rId2"/>
    <sheet name="Заполнить" sheetId="3" r:id="rId3"/>
    <sheet name="ОЗ 1013" sheetId="4" state="hidden" r:id="rId4"/>
    <sheet name="ОЗ 1014" sheetId="5" state="hidden" r:id="rId5"/>
    <sheet name="ОЗ 1017" sheetId="6" state="hidden" r:id="rId6"/>
    <sheet name="НМА 1113" sheetId="7" state="hidden" r:id="rId7"/>
    <sheet name="НМА 1114" sheetId="8" state="hidden" r:id="rId8"/>
    <sheet name="передавальний акт - загальна" sheetId="9" r:id="rId9"/>
    <sheet name="передавальний акт - бібліотека" sheetId="10" r:id="rId10"/>
    <sheet name="передавальний акт - СБК" sheetId="11" r:id="rId11"/>
    <sheet name="передавальний акт - СК Маловодя" sheetId="12" state="hidden" r:id="rId12"/>
    <sheet name="передавальний акт - ДНЗ &quot;Веселк" sheetId="13" r:id="rId13"/>
    <sheet name="передавальний акт - загальн (2" sheetId="14" state="hidden" r:id="rId14"/>
    <sheet name="д1_нма" sheetId="15" state="hidden" r:id="rId15"/>
    <sheet name="д1_ки" sheetId="16" state="hidden" r:id="rId16"/>
    <sheet name="д2" sheetId="17" state="hidden" r:id="rId17"/>
    <sheet name="д3" sheetId="18" state="hidden" r:id="rId18"/>
    <sheet name="д4" sheetId="19" state="hidden" r:id="rId19"/>
    <sheet name="д5" sheetId="20" state="hidden" r:id="rId20"/>
    <sheet name="д6" sheetId="21" state="hidden" r:id="rId21"/>
    <sheet name="д7" sheetId="22" state="hidden" r:id="rId22"/>
    <sheet name="д8" sheetId="23" state="hidden" r:id="rId23"/>
    <sheet name="д9" sheetId="24" state="hidden" r:id="rId24"/>
    <sheet name="д10.1" sheetId="25" state="hidden" r:id="rId25"/>
    <sheet name="д10.2" sheetId="26" state="hidden" r:id="rId26"/>
    <sheet name="д11" sheetId="27" state="hidden" r:id="rId27"/>
    <sheet name="protokol" sheetId="28" state="hidden" r:id="rId28"/>
    <sheet name="kasa" sheetId="29" state="hidden" r:id="rId29"/>
    <sheet name="na-4" sheetId="30" state="hidden" r:id="rId30"/>
    <sheet name="Отчет о совместимости" sheetId="31" state="hidden" r:id="rId31"/>
    <sheet name="передавальний акт сел рада" sheetId="32" r:id="rId32"/>
  </sheets>
  <definedNames>
    <definedName name="inma">'pr'!$E$14:$E$21</definedName>
    <definedName name="ki">'pr'!$E$28:$E$31</definedName>
    <definedName name="na">'pr'!$E$22:$E$27</definedName>
    <definedName name="oz">'pr'!$E$5:$E$13</definedName>
    <definedName name="Zapasi">'pr'!$E$34:$E$61</definedName>
    <definedName name="_xlnm.Print_Area" localSheetId="27">'protokol'!$A$1:$R$76</definedName>
    <definedName name="_xlnm.Print_Area" localSheetId="15">'д1_ки'!$A$1:$P$633</definedName>
    <definedName name="_xlnm.Print_Area" localSheetId="14">'д1_нма'!$A$1:$P$633</definedName>
    <definedName name="_xlnm.Print_Area" localSheetId="16">'д2'!$A$1:$M$498</definedName>
    <definedName name="_xlnm.Print_Area" localSheetId="17">'д3'!$A$1:$L$87</definedName>
    <definedName name="_xlnm.Print_Area" localSheetId="20">'д6'!$A$2:$K$98</definedName>
    <definedName name="_xlnm.Print_Area" localSheetId="21">'д7'!$A$1:$H$109</definedName>
    <definedName name="_xlnm.Print_Area" localSheetId="22">'д8'!$A$1:$H$108</definedName>
    <definedName name="_xlnm.Print_Area" localSheetId="6">'НМА 1113'!$A$1:$P$178</definedName>
    <definedName name="_xlnm.Print_Area" localSheetId="7">'НМА 1114'!$A$1:$P$103</definedName>
    <definedName name="_xlnm.Print_Area" localSheetId="3">'ОЗ 1013'!$A$1:$P$110</definedName>
    <definedName name="_xlnm.Print_Area" localSheetId="4">'ОЗ 1014'!$A$1:$P$110</definedName>
    <definedName name="_xlnm.Print_Area" localSheetId="5">'ОЗ 1017'!$A$1:$P$110</definedName>
    <definedName name="_xlnm.Print_Area" localSheetId="9">'передавальний акт - бібліотека'!$A$1:$P$54</definedName>
    <definedName name="_xlnm.Print_Area" localSheetId="12">'передавальний акт - ДНЗ "Веселк'!$A$1:$P$339</definedName>
    <definedName name="_xlnm.Print_Area" localSheetId="13">'передавальний акт - загальн (2'!$A$1:$P$444</definedName>
    <definedName name="_xlnm.Print_Area" localSheetId="8">'передавальний акт - загальна'!$A$2:$P$32</definedName>
    <definedName name="_xlnm.Print_Area" localSheetId="10">'передавальний акт - СБК'!$A$1:$P$69</definedName>
    <definedName name="_xlnm.Print_Area" localSheetId="11">'передавальний акт - СК Маловодя'!$A$1:$P$45</definedName>
  </definedNames>
  <calcPr fullCalcOnLoad="1"/>
</workbook>
</file>

<file path=xl/sharedStrings.xml><?xml version="1.0" encoding="utf-8"?>
<sst xmlns="http://schemas.openxmlformats.org/spreadsheetml/2006/main" count="4416" uniqueCount="1259">
  <si>
    <t>Ідентифікаційний код за ЄДРПОУ</t>
  </si>
  <si>
    <t>Інвентаризаційний опис необоротних активів</t>
  </si>
  <si>
    <r>
      <t>(основні засоби, нематеріальні активи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>, інші необоротні матеріальні активи, капітальні інвестиції)</t>
    </r>
  </si>
  <si>
    <t xml:space="preserve">          </t>
  </si>
  <si>
    <t>Розписка</t>
  </si>
  <si>
    <t>До початку проведення інвентаризації всі видаткові та прибуткові документи на необоротні активи здані в бухгалтерську службу і всі необоротні активи, що надійшли на мою відповідальність, оприбутковані, а ті, що вибули, списані.</t>
  </si>
  <si>
    <t>Матеріально відповідальна особа:</t>
  </si>
  <si>
    <t>(посада)</t>
  </si>
  <si>
    <t>(підпис)</t>
  </si>
  <si>
    <t xml:space="preserve">                       (ініціали, прізвище)</t>
  </si>
  <si>
    <t>Номер</t>
  </si>
  <si>
    <t>Один. вимір.</t>
  </si>
  <si>
    <t>Фактична наявність</t>
  </si>
  <si>
    <t>Інші відомості</t>
  </si>
  <si>
    <t>заводський</t>
  </si>
  <si>
    <t>паспорта</t>
  </si>
  <si>
    <t>кількість</t>
  </si>
  <si>
    <t>первісна (переоцінена)вартість</t>
  </si>
  <si>
    <t>первісна (переоцінена) вартість</t>
  </si>
  <si>
    <t xml:space="preserve">балансова варітсь </t>
  </si>
  <si>
    <t>строк корисного використання</t>
  </si>
  <si>
    <t>Разом</t>
  </si>
  <si>
    <t>Х</t>
  </si>
  <si>
    <t>№ з/п</t>
  </si>
  <si>
    <t>Найменування, стисла характеристика та призначення об’єкта</t>
  </si>
  <si>
    <t>Рік випуску (будівництва) чи дата придбання (введення в експлуатацію) та виготовлювач</t>
  </si>
  <si>
    <t>інвентарний/номенклатурний</t>
  </si>
  <si>
    <t>сума зносу (накопиченої амортизації)</t>
  </si>
  <si>
    <t>(прописом)</t>
  </si>
  <si>
    <t xml:space="preserve"> </t>
  </si>
  <si>
    <t xml:space="preserve">     </t>
  </si>
  <si>
    <t xml:space="preserve">            </t>
  </si>
  <si>
    <t xml:space="preserve">           </t>
  </si>
  <si>
    <t xml:space="preserve">                 </t>
  </si>
  <si>
    <t>Відмітка про вибуття</t>
  </si>
  <si>
    <t xml:space="preserve">Разом за описом: </t>
  </si>
  <si>
    <r>
      <t>За даними бухгалтерського обліку</t>
    </r>
    <r>
      <rPr>
        <sz val="8"/>
        <rFont val="Times New Roman"/>
        <family val="1"/>
      </rPr>
      <t>3</t>
    </r>
  </si>
  <si>
    <t>Вказані у цьому описі дані перевірив:</t>
  </si>
  <si>
    <t xml:space="preserve">                                                                             </t>
  </si>
  <si>
    <t>______________________________________</t>
  </si>
  <si>
    <r>
      <t>3</t>
    </r>
    <r>
      <rPr>
        <sz val="8"/>
        <rFont val="Times New Roman"/>
        <family val="1"/>
      </rPr>
      <t> графи 11-15 заповнюються бухгалтерською службою після заповнення фактичної наявності  та отримання інвентаризаційних описів</t>
    </r>
  </si>
  <si>
    <t>_______________________________________</t>
  </si>
  <si>
    <t>1 Для оформлення інвентаризації  об’єктів права інтелектуальної власності у складі нематеріальних активів застосовується типова форма № НА-4 «Інвентаризаційний опис об’єктів права інтелектуальної власності у складі нематеріальних активів», затверджена наказом Міністерства фінансів України від 22.11.2004 № 732.</t>
  </si>
  <si>
    <t xml:space="preserve">2 склад (комора) його адреса, назва структурного підрозділу,  дільниці, тощо.  </t>
  </si>
  <si>
    <t>При інвентаризації встановлено таке:</t>
  </si>
  <si>
    <t>ЗАТВЕРДЖЕНО</t>
  </si>
  <si>
    <t>Наказ Міністерства фінансів України</t>
  </si>
  <si>
    <t>(установа)</t>
  </si>
  <si>
    <t>(ініціали, прізвище)</t>
  </si>
  <si>
    <t xml:space="preserve">Інвентаризація: </t>
  </si>
  <si>
    <t>Матеріальні цінності</t>
  </si>
  <si>
    <t xml:space="preserve">Одиниця виміру </t>
  </si>
  <si>
    <t>Інші відомості або примітки</t>
  </si>
  <si>
    <t xml:space="preserve">найменування, вид, сорт, група </t>
  </si>
  <si>
    <t xml:space="preserve">кількість </t>
  </si>
  <si>
    <t>вартість</t>
  </si>
  <si>
    <t>сума</t>
  </si>
  <si>
    <t xml:space="preserve">вартість </t>
  </si>
  <si>
    <t xml:space="preserve">Разом </t>
  </si>
  <si>
    <t>№
з/п</t>
  </si>
  <si>
    <t>Рахунок, субрахунок</t>
  </si>
  <si>
    <r>
      <t xml:space="preserve"> 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 склад (комора) його адреса, назва структурного підрозділу,  дільниці, тощо.  </t>
    </r>
  </si>
  <si>
    <t>Інвентаризаційний опис</t>
  </si>
  <si>
    <t>запасів</t>
  </si>
  <si>
    <t>(дата складання)</t>
  </si>
  <si>
    <t>(номер та назва)</t>
  </si>
  <si>
    <t>номенклатурний номер (за наявності)</t>
  </si>
  <si>
    <r>
      <t>2</t>
    </r>
    <r>
      <rPr>
        <sz val="8"/>
        <rFont val="Times New Roman"/>
        <family val="1"/>
      </rPr>
      <t>  графи 9–11 заповнюються бухгалтерською службою після заповнення фактичної наявності  та отримання інвентаризаційних описів</t>
    </r>
    <r>
      <rPr>
        <b/>
        <sz val="14"/>
        <rFont val="Times New Roman"/>
        <family val="1"/>
      </rPr>
      <t xml:space="preserve"> </t>
    </r>
  </si>
  <si>
    <r>
      <t>За даними бухгалтерського обліку</t>
    </r>
    <r>
      <rPr>
        <vertAlign val="superscript"/>
        <sz val="10"/>
        <rFont val="Times New Roman"/>
        <family val="1"/>
      </rPr>
      <t>2</t>
    </r>
  </si>
  <si>
    <t>До початку проведення інвентаризації всі видаткові та прибуткові документи на матеріальні цінності здані в бухгалтерську службу і всі матеріальні цінності, що надійшли на мою відповідальність, оприбутковані, а ті, що вибули, списані.</t>
  </si>
  <si>
    <t>Код ЭДРПОУ</t>
  </si>
  <si>
    <t>Матеріальні цінності, на відповідальному зберіганні</t>
  </si>
  <si>
    <t>Позабалансовий рахунок</t>
  </si>
  <si>
    <t>Найменування постачальника</t>
  </si>
  <si>
    <t>Інвентарний/ номенклатурний номер
(за наявності)</t>
  </si>
  <si>
    <t>Одиниця виміру</t>
  </si>
  <si>
    <r>
      <t>За даними бухгалтерського обліку</t>
    </r>
    <r>
      <rPr>
        <vertAlign val="superscript"/>
        <sz val="9"/>
        <rFont val="Times New Roman"/>
        <family val="1"/>
      </rPr>
      <t>1</t>
    </r>
  </si>
  <si>
    <t>Дата приймання  цінностей на зберігання</t>
  </si>
  <si>
    <r>
      <t>Місце Зберігання</t>
    </r>
    <r>
      <rPr>
        <vertAlign val="superscript"/>
        <sz val="9"/>
        <rFont val="Times New Roman"/>
        <family val="1"/>
      </rPr>
      <t>2</t>
    </r>
  </si>
  <si>
    <r>
      <t xml:space="preserve">ЄДРПОУ </t>
    </r>
    <r>
      <rPr>
        <sz val="7"/>
        <rFont val="Times New Roman"/>
        <family val="1"/>
      </rPr>
      <t>(Реєстраційний номер облікової картки платника податків або серія та номер паспорта)</t>
    </r>
  </si>
  <si>
    <t>Інвентаризаційний опис матеріальних цінностей, прийнятих на відповідальне зберігання</t>
  </si>
  <si>
    <r>
      <t xml:space="preserve">1 </t>
    </r>
    <r>
      <rPr>
        <sz val="10"/>
        <rFont val="Times New Roman"/>
        <family val="1"/>
      </rPr>
      <t>графи 9–10  заповнюються бухгалтерською службою після заповнення фактичної наявності  та отримання інвентаризаційних описів.</t>
    </r>
    <r>
      <rPr>
        <vertAlign val="superscript"/>
        <sz val="10"/>
        <rFont val="Times New Roman"/>
        <family val="1"/>
      </rPr>
      <t xml:space="preserve">
2 </t>
    </r>
    <r>
      <rPr>
        <sz val="10"/>
        <rFont val="Times New Roman"/>
        <family val="1"/>
      </rPr>
      <t xml:space="preserve">склад (комора) його адреса, назва структурного підрозділу,  дільниці, тощо. </t>
    </r>
  </si>
  <si>
    <t>Результати інвентаризації</t>
  </si>
  <si>
    <t>лишки</t>
  </si>
  <si>
    <t>нестачі</t>
  </si>
  <si>
    <t>Кількість</t>
  </si>
  <si>
    <t>......</t>
  </si>
  <si>
    <t xml:space="preserve"> Разом</t>
  </si>
  <si>
    <t xml:space="preserve">Найменування, стисла характеристика та призначення  об’єктів  </t>
  </si>
  <si>
    <t xml:space="preserve">Рік випуску (будівництва) чи дата придбання (введення в експлуатацію)  </t>
  </si>
  <si>
    <t xml:space="preserve">Матеріально відповідальна  особа   </t>
  </si>
  <si>
    <t>інвентарний/  номенклатурний</t>
  </si>
  <si>
    <t xml:space="preserve">№ з/п    </t>
  </si>
  <si>
    <t xml:space="preserve">ЗВІРЯЛЬНА ВІДОМІСТЬ </t>
  </si>
  <si>
    <r>
      <t>результатів інвентаризації необоротних активів</t>
    </r>
    <r>
      <rPr>
        <b/>
        <vertAlign val="superscript"/>
        <sz val="12"/>
        <rFont val="Times New Roman"/>
        <family val="1"/>
      </rPr>
      <t>1</t>
    </r>
  </si>
  <si>
    <t xml:space="preserve">    (основні засоби, нематеріальні активи, інші необоротні матеріальні активи, капітальні інвестиції)</t>
  </si>
  <si>
    <t>необоротних активів, за результатами якої встановлено:</t>
  </si>
  <si>
    <r>
      <t>1</t>
    </r>
    <r>
      <rPr>
        <sz val="8"/>
        <rFont val="Times New Roman"/>
        <family val="1"/>
      </rPr>
      <t xml:space="preserve"> До відомостей включаються виявлені розбіжності між даними бухгалтерського обліку і даними інвентаризаційних описів.</t>
    </r>
    <r>
      <rPr>
        <b/>
        <sz val="14"/>
        <rFont val="Times New Roman"/>
        <family val="1"/>
      </rPr>
      <t xml:space="preserve"> </t>
    </r>
  </si>
  <si>
    <t>17.06.2015  № 572</t>
  </si>
  <si>
    <t>Субрахунок</t>
  </si>
  <si>
    <t>Матеріально відповідальна особа</t>
  </si>
  <si>
    <t>Одиниці виміру</t>
  </si>
  <si>
    <t>Пересортиця</t>
  </si>
  <si>
    <t>Нестачі, які можуть бути списані в межах норм природного убутку</t>
  </si>
  <si>
    <t>Нестачі понад норми природного убутку</t>
  </si>
  <si>
    <t>найменування, вид, сорт, група</t>
  </si>
  <si>
    <t>лишки, які можуть бути  зараховані в покриття нестач</t>
  </si>
  <si>
    <t>нестачі, які можуть бути  покриті лишками</t>
  </si>
  <si>
    <t>…..</t>
  </si>
  <si>
    <t xml:space="preserve">№ з/п  </t>
  </si>
  <si>
    <t>номенклатурний номер  (за наявності)</t>
  </si>
  <si>
    <t>за результатами якої встановлено:</t>
  </si>
  <si>
    <t>ЗВІРЯЛЬНА ВІДОМІСТЬ</t>
  </si>
  <si>
    <r>
      <t>результатів інвентаризації запасів</t>
    </r>
    <r>
      <rPr>
        <b/>
        <vertAlign val="superscript"/>
        <sz val="14"/>
        <rFont val="Times New Roman"/>
        <family val="1"/>
      </rPr>
      <t>1</t>
    </r>
  </si>
  <si>
    <r>
      <t>1</t>
    </r>
    <r>
      <rPr>
        <sz val="11"/>
        <rFont val="Times New Roman"/>
        <family val="1"/>
      </rPr>
      <t xml:space="preserve"> Д</t>
    </r>
    <r>
      <rPr>
        <sz val="8"/>
        <rFont val="Times New Roman"/>
        <family val="1"/>
      </rPr>
      <t>о відомостей включаються виявлені розбіжності між даними бухгалтерського обліку і даними інвентаризаційних описів.</t>
    </r>
    <r>
      <rPr>
        <b/>
        <sz val="14"/>
        <rFont val="Times New Roman"/>
        <family val="1"/>
      </rPr>
      <t xml:space="preserve"> </t>
    </r>
  </si>
  <si>
    <t>Найменування органу Казначейства, банку, у якому відкрито рахунок</t>
  </si>
  <si>
    <t>Номер рахунку</t>
  </si>
  <si>
    <t>Код або назва валюти</t>
  </si>
  <si>
    <t>Фактична наявність, згідно з випискою(ами)</t>
  </si>
  <si>
    <r>
      <t>За даними бухгалтерського обліку</t>
    </r>
    <r>
      <rPr>
        <b/>
        <vertAlign val="superscript"/>
        <sz val="10"/>
        <rFont val="Times New Roman"/>
        <family val="1"/>
      </rPr>
      <t>2</t>
    </r>
  </si>
  <si>
    <t>….</t>
  </si>
  <si>
    <t>АКТ № ____</t>
  </si>
  <si>
    <r>
      <t>про результати інвентаризації грошових коштів</t>
    </r>
    <r>
      <rPr>
        <b/>
        <vertAlign val="superscript"/>
        <sz val="14"/>
        <rFont val="Times New Roman"/>
        <family val="1"/>
      </rPr>
      <t>1</t>
    </r>
  </si>
  <si>
    <t>Під час інвентаризації встановлено такий обсяг грошових коштів:</t>
  </si>
  <si>
    <t xml:space="preserve">Разом за актом: </t>
  </si>
  <si>
    <t xml:space="preserve">       </t>
  </si>
  <si>
    <t>Голова комісії:</t>
  </si>
  <si>
    <t>Члени комісії:</t>
  </si>
  <si>
    <t>Лишки</t>
  </si>
  <si>
    <t>Нестачі</t>
  </si>
  <si>
    <t xml:space="preserve">Найменування органу Казначейства, банку, у якому відкрито рахунок             </t>
  </si>
  <si>
    <t xml:space="preserve">Інформацію за даними бухгалтерського обліку вніс: </t>
  </si>
  <si>
    <t xml:space="preserve">Вказані в цьому описі дані та підрахунки перевірив: </t>
  </si>
  <si>
    <t>«___»_______________20____ р.</t>
  </si>
  <si>
    <t xml:space="preserve">Пояснення щодо причин лишків чи нестачі: </t>
  </si>
  <si>
    <r>
      <t>1</t>
    </r>
    <r>
      <rPr>
        <b/>
        <sz val="10"/>
        <rFont val="Times New Roman"/>
        <family val="1"/>
      </rPr>
      <t xml:space="preserve"> </t>
    </r>
    <r>
      <rPr>
        <sz val="8"/>
        <rFont val="Times New Roman"/>
        <family val="1"/>
      </rPr>
      <t>Для інвентаризації наявності готівки застосовується Акт про результати інвентаризації наявних коштів, форма якого наведена у додатку 7 до Положення про ведення касових операцій в національній валюті в Україні, затвердженого постановою Правління Національного банку України від 15 грудня 2004 року № 637, зареєстрованого у Міністерстві юстиції України 13 січня 2005 року за № 40/10320;</t>
    </r>
  </si>
  <si>
    <r>
      <t>2</t>
    </r>
    <r>
      <rPr>
        <sz val="8"/>
        <rFont val="Times New Roman"/>
        <family val="1"/>
      </rPr>
      <t xml:space="preserve"> Графа 3 заповнюється бухгалтерською службою.</t>
    </r>
  </si>
  <si>
    <t>Голова інвентаризаційної комісії:</t>
  </si>
  <si>
    <t>Члени інвентаризаційної комісії:</t>
  </si>
  <si>
    <t>Назва установи</t>
  </si>
  <si>
    <t>Дата і номер розпорядчого документу (Наказу)</t>
  </si>
  <si>
    <r>
      <t xml:space="preserve"> «___»_____________________20____ р. </t>
    </r>
    <r>
      <rPr>
        <sz val="8"/>
        <rFont val="Times New Roman"/>
        <family val="1"/>
      </rPr>
      <t xml:space="preserve">                         </t>
    </r>
  </si>
  <si>
    <t xml:space="preserve"> (підпис)  </t>
  </si>
  <si>
    <t xml:space="preserve"> (посада)</t>
  </si>
  <si>
    <t>розпочата</t>
  </si>
  <si>
    <t>закінчена</t>
  </si>
  <si>
    <t>Дата описів, відомостей, актів</t>
  </si>
  <si>
    <t>Зняття залишків станом на</t>
  </si>
  <si>
    <t>Голова комісії</t>
  </si>
  <si>
    <t>Члени комісії</t>
  </si>
  <si>
    <t>пасада</t>
  </si>
  <si>
    <t>ініціали, прізвище</t>
  </si>
  <si>
    <t>Найменування грошових документів, бланків документів суворої звітності</t>
  </si>
  <si>
    <t xml:space="preserve">Фактична наявність </t>
  </si>
  <si>
    <r>
      <t>За даними бухгалтерського обліку</t>
    </r>
    <r>
      <rPr>
        <vertAlign val="superscript"/>
        <sz val="10"/>
        <rFont val="Times New Roman"/>
        <family val="1"/>
      </rPr>
      <t>1</t>
    </r>
  </si>
  <si>
    <t xml:space="preserve">№ з/п </t>
  </si>
  <si>
    <t>номер і серія</t>
  </si>
  <si>
    <t xml:space="preserve">номінальна
вартість </t>
  </si>
  <si>
    <t>номінальна
вартість</t>
  </si>
  <si>
    <t>інвентаризації наявності грошових документів, бланків документів суворої звітності</t>
  </si>
  <si>
    <t>До початку проведення інвентаризації всі видаткові та прибуткові документи на грошові документи, бланки суворої звітності здано в бухгалтерську службу і всі грошові документи, бланки суворої звітності, що надійшли на мою відповідальність, оприбутковано, а ті, що вибули, списано.</t>
  </si>
  <si>
    <t xml:space="preserve">Матеріально відповідальна особа: </t>
  </si>
  <si>
    <t>При інвентаризації грошових документів, бланків документів суворої звітності встановлено таке:</t>
  </si>
  <si>
    <t>Результати  інвентаризації:</t>
  </si>
  <si>
    <r>
      <t>1</t>
    </r>
    <r>
      <rPr>
        <sz val="8"/>
        <rFont val="Times New Roman"/>
        <family val="1"/>
      </rPr>
      <t> Графи 7-9 заповнюються бухгалтерською службою</t>
    </r>
  </si>
  <si>
    <t>__________________________</t>
  </si>
  <si>
    <t>інвентаризації наявності фінансових інвестицій</t>
  </si>
  <si>
    <t>При інвентаризації фінансових інвестицій встановлено таке:</t>
  </si>
  <si>
    <t>Об’єкти фінансових інвестицій (емітент)</t>
  </si>
  <si>
    <t>Вид фінансової інвестиції</t>
  </si>
  <si>
    <t>назва</t>
  </si>
  <si>
    <t>ЄДРПОУ (реєстраційний номер облікової картки платника податків або серія та номер паспорта)</t>
  </si>
  <si>
    <t>номінальна вартість</t>
  </si>
  <si>
    <t>строк погашення (дата і термін вкладу)</t>
  </si>
  <si>
    <t>номінальна</t>
  </si>
  <si>
    <t>балансова</t>
  </si>
  <si>
    <t xml:space="preserve"> документ, що підтверджує фінансові інвестиції,  номер і серія</t>
  </si>
  <si>
    <t>документ, що підтверджує фінансові інвестиції,  номер і серія</t>
  </si>
  <si>
    <r>
      <t>1</t>
    </r>
    <r>
      <rPr>
        <sz val="8"/>
        <rFont val="Times New Roman"/>
        <family val="1"/>
      </rPr>
      <t> Графи 8–10 заповнюються бухгалтерською службою.</t>
    </r>
  </si>
  <si>
    <t>Дебітор</t>
  </si>
  <si>
    <t>про дебіторську і кредиторську заборгованості,</t>
  </si>
  <si>
    <t>найменування</t>
  </si>
  <si>
    <t>всього</t>
  </si>
  <si>
    <t>у  тому числі</t>
  </si>
  <si>
    <t>заборгованість, що підтверджена дебіторами</t>
  </si>
  <si>
    <t>заборгованість, що не підтверджена дебіторами</t>
  </si>
  <si>
    <t xml:space="preserve">Найменування  субрахунку     </t>
  </si>
  <si>
    <t xml:space="preserve">Сума дебіторської заборгованості за даними бухгалтерського обліку    (витрати майбутніх періодів)           </t>
  </si>
  <si>
    <t>Із загальної суми, вказаної в графі 4, зазначається  заборгованість, за якою минув строк позовної давності  (додаток: довідка до акта інвентаризації розрахунків  про дебіторську і кредиторську заборгованості, щодо яких строк позовної давності минув)</t>
  </si>
  <si>
    <t>Кредитор</t>
  </si>
  <si>
    <t>заборгованість, що підтверджена кредиторами</t>
  </si>
  <si>
    <t>заборгованість, що не підтверджена кредиторами</t>
  </si>
  <si>
    <t xml:space="preserve">Найменування  субрахунку  </t>
  </si>
  <si>
    <t>Із загальної суми, вказаної в графі 4, зазначається  заборгованість, за якою минув строк позовної давності (додаток: довідка до акта інвентаризації розрахунків про дебіторську і кредиторську заборгованості, щодо яких строк позовної давності минув)</t>
  </si>
  <si>
    <t xml:space="preserve">Сума кредиторської заборгованості за даними бухгалтерського обліку   (доходи майбутніх періодів)  </t>
  </si>
  <si>
    <r>
      <t>ЄДРПОУ</t>
    </r>
    <r>
      <rPr>
        <sz val="8"/>
        <rFont val="Times New Roman"/>
        <family val="1"/>
      </rPr>
      <t xml:space="preserve"> (реєстраційний номер облікової картки платника податків або серія та номер паспорта)</t>
    </r>
  </si>
  <si>
    <r>
      <t xml:space="preserve">ЄДРПОУ </t>
    </r>
    <r>
      <rPr>
        <sz val="8"/>
        <rFont val="Times New Roman"/>
        <family val="1"/>
      </rPr>
      <t>(реєстраційний номер облікової картки платника податків або серія та номер паспорта)</t>
    </r>
  </si>
  <si>
    <r>
      <t>1.</t>
    </r>
    <r>
      <rPr>
        <b/>
        <sz val="7"/>
        <rFont val="Times New Roman"/>
        <family val="1"/>
      </rPr>
      <t> </t>
    </r>
    <r>
      <rPr>
        <b/>
        <sz val="12"/>
        <rFont val="Times New Roman"/>
        <family val="1"/>
      </rPr>
      <t>За дебіторською заборгованістю</t>
    </r>
  </si>
  <si>
    <r>
      <t>2.</t>
    </r>
    <r>
      <rPr>
        <b/>
        <sz val="7"/>
        <rFont val="Times New Roman"/>
        <family val="1"/>
      </rPr>
      <t> </t>
    </r>
    <r>
      <rPr>
        <b/>
        <sz val="12"/>
        <rFont val="Times New Roman"/>
        <family val="1"/>
      </rPr>
      <t>За кредиторською заборгованістю</t>
    </r>
  </si>
  <si>
    <t>Дебітор (кредитор)</t>
  </si>
  <si>
    <t>Сума дебіторської (кредиторської) заборгованості, за якою минула позовна давність і яка планується до списання</t>
  </si>
  <si>
    <t xml:space="preserve">найменування </t>
  </si>
  <si>
    <t>№</t>
  </si>
  <si>
    <t>ЗАТВЕРДЖЕНО
Наказ Міністерства фінансів України 17.06.2015  № 572</t>
  </si>
  <si>
    <t>(керівник установи)</t>
  </si>
  <si>
    <t>(підпис, ініціали, прізвище)</t>
  </si>
  <si>
    <t>«______»______________________    20_____ р.</t>
  </si>
  <si>
    <t>АКТ</t>
  </si>
  <si>
    <t>інвентаризації дебіторської або кредиторської заборгованості, строк позовної давності якої минув і яка планується до списання</t>
  </si>
  <si>
    <r>
      <t>1</t>
    </r>
    <r>
      <rPr>
        <sz val="8"/>
        <rFont val="Times New Roman"/>
        <family val="1"/>
      </rPr>
      <t> Необхідне підкреслити.</t>
    </r>
  </si>
  <si>
    <t>Дата, з якої минув строк позовної давності</t>
  </si>
  <si>
    <t>Підстава виникнення заборгованості</t>
  </si>
  <si>
    <t>Примітка</t>
  </si>
  <si>
    <t>дебіторської</t>
  </si>
  <si>
    <t>кредиторської</t>
  </si>
  <si>
    <t>Найменування, місцезнаходження</t>
  </si>
  <si>
    <t xml:space="preserve">Причини виникнення заборгованості   </t>
  </si>
  <si>
    <t xml:space="preserve">Сума  заборгованості </t>
  </si>
  <si>
    <t>Додаток 
до Акта інвентаризації 
розрахунків з дебіторами 
і кредиторами</t>
  </si>
  <si>
    <t>ДОВІДКА</t>
  </si>
  <si>
    <t>до акта інвентаризації розрахунків від ________</t>
  </si>
  <si>
    <t>щодо яких строк позовної давності минув</t>
  </si>
  <si>
    <t xml:space="preserve">         (підпис)             </t>
  </si>
  <si>
    <t xml:space="preserve">                  (ініціали, прізвище)</t>
  </si>
  <si>
    <t>Бухгалтер</t>
  </si>
  <si>
    <t>Причина виникнення  заборгованості</t>
  </si>
  <si>
    <t>Дата виникнення заборгованості</t>
  </si>
  <si>
    <t>Дата прийняття рішення суду або іншого органу (добровільної згоди боржника) про відшкодування суми матеріальної шкоди чи дата пред’явлення установою позову</t>
  </si>
  <si>
    <t>Сума заборгованості на дату інвентаризації</t>
  </si>
  <si>
    <t>П.І.Б.  боржника</t>
  </si>
  <si>
    <t>інвентаризації розрахунків щодо відшкодування матеріальних збитків</t>
  </si>
  <si>
    <t>Зарахування пересортиці</t>
  </si>
  <si>
    <t>Оприбутку-вання  остаточних лишків</t>
  </si>
  <si>
    <t xml:space="preserve">Остаточні нестачі </t>
  </si>
  <si>
    <t>лишки, зараховані у покриття нестач</t>
  </si>
  <si>
    <t>нестачі, покриті лишками</t>
  </si>
  <si>
    <t xml:space="preserve">№  з/п </t>
  </si>
  <si>
    <t xml:space="preserve">Найменування цінностей </t>
  </si>
  <si>
    <t xml:space="preserve">Результати згідно зі звіряльними відомостями:  лишки (+), нестачі (-) </t>
  </si>
  <si>
    <t xml:space="preserve">Списання   в межах норм природного убутку </t>
  </si>
  <si>
    <t xml:space="preserve">Списання понаднормових  нестач і втрат </t>
  </si>
  <si>
    <t xml:space="preserve">Причина лишків, нестач </t>
  </si>
  <si>
    <t>ЗАТВЕРДЖУЮ</t>
  </si>
  <si>
    <t>(керівник установи або уповноважена особа)</t>
  </si>
  <si>
    <t>ПРОТОКОЛ</t>
  </si>
  <si>
    <t>інвентаризаційної комісії</t>
  </si>
  <si>
    <t>(дата складання)                                                                                                                 (місце складання)</t>
  </si>
  <si>
    <t>Голова</t>
  </si>
  <si>
    <t>За даними інвентаризації встановлено в наявності:</t>
  </si>
  <si>
    <t>Запасів</t>
  </si>
  <si>
    <t>балансова вартість необоротних активів</t>
  </si>
  <si>
    <t>готівка у валюті:</t>
  </si>
  <si>
    <t>національній</t>
  </si>
  <si>
    <t xml:space="preserve">іноземній </t>
  </si>
  <si>
    <t xml:space="preserve">грошові кошти </t>
  </si>
  <si>
    <t xml:space="preserve"> у валюті: </t>
  </si>
  <si>
    <t xml:space="preserve">грошових документів </t>
  </si>
  <si>
    <t>бланків документів суворої звітності</t>
  </si>
  <si>
    <t xml:space="preserve">балансова вартість фінансових інвестицій </t>
  </si>
  <si>
    <t>дебіторської заборгованості</t>
  </si>
  <si>
    <t>кредиторської заборгованості</t>
  </si>
  <si>
    <t>активи в дорозі – найменування активу</t>
  </si>
  <si>
    <t>на суму (грн)__________________,</t>
  </si>
  <si>
    <t xml:space="preserve">загальною кількістю одиниць ____,        </t>
  </si>
  <si>
    <t>________________________________, загальна кількість одиниць __________ на суму ___________.</t>
  </si>
  <si>
    <t>Пропозиції щодо врегулювання виявлених розбіжностей між фактичною наявністю матеріальних активів та зобов’язань і даними бухгалтерського обліку, які наводяться у звіряльних відомостях та актах інвентаризації:</t>
  </si>
  <si>
    <t>(прізвище, ініціали)</t>
  </si>
  <si>
    <t xml:space="preserve">Рішення щодо заборгованості, за якою строк позовної давності минув: </t>
  </si>
  <si>
    <t>Рішення щодо готівки, грошових коштів, цінних паперів, грошових документів і бланків документів суворої звітності:</t>
  </si>
  <si>
    <r>
      <t>(місцезнаходження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</si>
  <si>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t>Інформацію за даними бухгалтерського обліку вніс:</t>
  </si>
  <si>
    <t xml:space="preserve">                                                                                                                                                          </t>
  </si>
  <si>
    <r>
      <t>Синтетичні рахунки</t>
    </r>
    <r>
      <rPr>
        <sz val="13.5"/>
        <rFont val="Times New Roman"/>
        <family val="1"/>
      </rPr>
      <t xml:space="preserve"> </t>
    </r>
  </si>
  <si>
    <r>
      <t>Субрахунки 1-го рівня</t>
    </r>
    <r>
      <rPr>
        <sz val="13.5"/>
        <rFont val="Times New Roman"/>
        <family val="1"/>
      </rPr>
      <t xml:space="preserve"> </t>
    </r>
  </si>
  <si>
    <t xml:space="preserve">Код </t>
  </si>
  <si>
    <t xml:space="preserve">Назва </t>
  </si>
  <si>
    <r>
      <t>Клас 1. Необоротні активи</t>
    </r>
    <r>
      <rPr>
        <sz val="13.5"/>
        <rFont val="Times New Roman"/>
        <family val="1"/>
      </rPr>
      <t xml:space="preserve"> </t>
    </r>
  </si>
  <si>
    <t xml:space="preserve">Основні засоби </t>
  </si>
  <si>
    <t xml:space="preserve">Інші необоротні матеріальні активи </t>
  </si>
  <si>
    <t>Необоротні матеріальні активи спеціального призначення</t>
  </si>
  <si>
    <t xml:space="preserve">Нематеріальні активи </t>
  </si>
  <si>
    <t xml:space="preserve">Незавершені капітальні інвестиції в необоротні активи </t>
  </si>
  <si>
    <r>
      <t>Клас 2. Запаси</t>
    </r>
    <r>
      <rPr>
        <sz val="13.5"/>
        <rFont val="Times New Roman"/>
        <family val="1"/>
      </rPr>
      <t xml:space="preserve"> </t>
    </r>
  </si>
  <si>
    <t>Малоцінні та швидкозношувані предмети</t>
  </si>
  <si>
    <t>Державні матеріальні резерви та запаси</t>
  </si>
  <si>
    <t>Рахунки в казначействі</t>
  </si>
  <si>
    <t xml:space="preserve">Інші кошти </t>
  </si>
  <si>
    <t xml:space="preserve">Грошові документи в національній валюті </t>
  </si>
  <si>
    <t xml:space="preserve">Грошові документи в іноземній валюті </t>
  </si>
  <si>
    <t xml:space="preserve">Грошові кошти в дорозі в національній валюті </t>
  </si>
  <si>
    <t xml:space="preserve">Грошові кошти в дорозі в іноземній валюті </t>
  </si>
  <si>
    <t xml:space="preserve">Короткострокові векселі одержані </t>
  </si>
  <si>
    <t xml:space="preserve">Векселі, одержані в національній валюті </t>
  </si>
  <si>
    <t xml:space="preserve">Векселі, одержані в іноземній валюті </t>
  </si>
  <si>
    <t xml:space="preserve">Розрахунки з покупцями та замовниками </t>
  </si>
  <si>
    <t xml:space="preserve">Розрахунки із замовниками з авансів на науково-дослідні роботи </t>
  </si>
  <si>
    <t>Розрахунки з різними дебіторами</t>
  </si>
  <si>
    <t xml:space="preserve">Розрахунки в порядку планових платежів </t>
  </si>
  <si>
    <t xml:space="preserve">Розрахунки з підзвітними особами </t>
  </si>
  <si>
    <t xml:space="preserve">Розрахунки з відшкодування завданих збитків </t>
  </si>
  <si>
    <t xml:space="preserve">Розрахунки з іншими дебіторами </t>
  </si>
  <si>
    <t>Розрахунки з державними цільовими фондами</t>
  </si>
  <si>
    <t>Розрахунки зі спільної діяльності</t>
  </si>
  <si>
    <t>Поточні фінансові інвестиції</t>
  </si>
  <si>
    <t>Поточні фінансові інвестиції у цінні папери</t>
  </si>
  <si>
    <r>
      <t>Клас 4. Власний капітал</t>
    </r>
    <r>
      <rPr>
        <sz val="13.5"/>
        <rFont val="Times New Roman"/>
        <family val="1"/>
      </rPr>
      <t xml:space="preserve"> </t>
    </r>
  </si>
  <si>
    <t xml:space="preserve">Фонд у необоротних активах </t>
  </si>
  <si>
    <t xml:space="preserve">Фонд у необоротних активах за їх видами </t>
  </si>
  <si>
    <t xml:space="preserve">Фонд у незавершеному капітальному будівництві </t>
  </si>
  <si>
    <t xml:space="preserve">Фонд у малоцінних та швидкозношуваних предметах </t>
  </si>
  <si>
    <t xml:space="preserve">Фонд у малоцінних та швидкозношуваних предметах за їх видами </t>
  </si>
  <si>
    <t>Фонд у фінансових інвестиціях</t>
  </si>
  <si>
    <t>Фонд у капіталі підприємств</t>
  </si>
  <si>
    <t>Фонд у фінансових інвестиціях у цінні папери</t>
  </si>
  <si>
    <t xml:space="preserve">Результати виконання кошторисів </t>
  </si>
  <si>
    <t xml:space="preserve">Результат виконання кошторису за загальним фондом </t>
  </si>
  <si>
    <t xml:space="preserve">Результат виконання кошторису за спеціальним фондом </t>
  </si>
  <si>
    <t xml:space="preserve">Капітал у дооцінках </t>
  </si>
  <si>
    <t xml:space="preserve">Дооцінка (уцінка) необоротних активів </t>
  </si>
  <si>
    <t xml:space="preserve">Інший капітал у дооцінках </t>
  </si>
  <si>
    <r>
      <t>Клас 5. Довгострокові зобов'язання</t>
    </r>
    <r>
      <rPr>
        <sz val="13.5"/>
        <rFont val="Times New Roman"/>
        <family val="1"/>
      </rPr>
      <t xml:space="preserve"> </t>
    </r>
  </si>
  <si>
    <t xml:space="preserve">Довгострокові позики </t>
  </si>
  <si>
    <t xml:space="preserve">Довгострокові кредити банків </t>
  </si>
  <si>
    <t xml:space="preserve">Відстрочені довгострокові кредити банків </t>
  </si>
  <si>
    <t xml:space="preserve">Інші довгострокові позики </t>
  </si>
  <si>
    <t xml:space="preserve">Довгострокові векселі видані </t>
  </si>
  <si>
    <t xml:space="preserve">Видані довгострокові векселі </t>
  </si>
  <si>
    <t xml:space="preserve">Інші довгострокові фінансові зобов'язання </t>
  </si>
  <si>
    <r>
      <t>Клас 6. Поточні зобов'язання</t>
    </r>
    <r>
      <rPr>
        <sz val="13.5"/>
        <rFont val="Times New Roman"/>
        <family val="1"/>
      </rPr>
      <t xml:space="preserve"> </t>
    </r>
  </si>
  <si>
    <t xml:space="preserve">Короткострокові позики </t>
  </si>
  <si>
    <t xml:space="preserve">Короткострокові кредити банків </t>
  </si>
  <si>
    <t xml:space="preserve">Відстрочені короткострокові кредити банків </t>
  </si>
  <si>
    <t xml:space="preserve">Інші короткострокові позики </t>
  </si>
  <si>
    <t xml:space="preserve">Прострочені позики </t>
  </si>
  <si>
    <t xml:space="preserve">Поточна заборгованість за довгостроковими зобов'язаннями </t>
  </si>
  <si>
    <t xml:space="preserve">Поточна заборгованість за довгостроковими позиками </t>
  </si>
  <si>
    <t xml:space="preserve">Поточна заборгованість за довгостроковими векселями </t>
  </si>
  <si>
    <t xml:space="preserve">Поточна заборгованість за іншими довгостроковими зобов'язаннями </t>
  </si>
  <si>
    <t xml:space="preserve">Короткострокові векселі видані </t>
  </si>
  <si>
    <t xml:space="preserve">Видані короткострокові векселі </t>
  </si>
  <si>
    <t xml:space="preserve">Розрахунки за виконані роботи </t>
  </si>
  <si>
    <t xml:space="preserve">Розрахунки з постачальниками та підрядниками </t>
  </si>
  <si>
    <t xml:space="preserve">Розрахунки з часткової оплати замовлень на дослідно-конструкторські розробки, що виконуються за рахунок бюджетних коштів </t>
  </si>
  <si>
    <t xml:space="preserve">Розрахунки із замовниками за виконані роботи і надані послуги з власних надходжень </t>
  </si>
  <si>
    <t xml:space="preserve">Розрахунки із замовниками за науково-дослідні роботи, що підлягають оплаті </t>
  </si>
  <si>
    <t xml:space="preserve">Розрахунки із залученими співвиконавцями для виконання робіт </t>
  </si>
  <si>
    <t xml:space="preserve">Розрахунки із податків і зборів </t>
  </si>
  <si>
    <t xml:space="preserve">Розрахунки за податками і зборами в бюджет </t>
  </si>
  <si>
    <t xml:space="preserve">Інші розрахунки з бюджетом </t>
  </si>
  <si>
    <t xml:space="preserve">Розрахунки із страхування </t>
  </si>
  <si>
    <t>За розрахунками із загальнообов'язкового державного соціального страхування</t>
  </si>
  <si>
    <t xml:space="preserve">Розрахунки із соціального страхування </t>
  </si>
  <si>
    <t xml:space="preserve">Розрахунки з інших видів страхування </t>
  </si>
  <si>
    <t xml:space="preserve">Розрахунки з оплати праці </t>
  </si>
  <si>
    <t xml:space="preserve">Розрахунки із заробітної плати </t>
  </si>
  <si>
    <t xml:space="preserve">Розрахунки зі стипендіатами </t>
  </si>
  <si>
    <t xml:space="preserve">Розрахунки з працівниками за товари, продані в кредит </t>
  </si>
  <si>
    <t xml:space="preserve">Розрахунки з працівниками за безготівковими перерахуваннями на рахунки з вкладів у банках </t>
  </si>
  <si>
    <t>Розрахунки з працівниками за безготівковими перерахуваннями внесків за добровільним страхуванням</t>
  </si>
  <si>
    <t xml:space="preserve">Розрахунки з членами профспілки безготівковими перерахуваннями сум членських профспілкових внесків </t>
  </si>
  <si>
    <t xml:space="preserve">Розрахунки з працівниками за позиками банків </t>
  </si>
  <si>
    <t xml:space="preserve">Розрахунки за виконавчими документами та інші утримання </t>
  </si>
  <si>
    <t xml:space="preserve">Інші розрахунки за виконані роботи </t>
  </si>
  <si>
    <t xml:space="preserve">Розрахунки за іншими операціями і кредиторами </t>
  </si>
  <si>
    <t xml:space="preserve">Розрахунки з депонентами </t>
  </si>
  <si>
    <t xml:space="preserve">Розрахунки за депозитними сумами </t>
  </si>
  <si>
    <t>Розрахунки за коштами, які підлягають розподілу за видами загальнообов'язкового державного соціального страхування</t>
  </si>
  <si>
    <t xml:space="preserve">Розрахунки за спеціальними видами платежів </t>
  </si>
  <si>
    <t xml:space="preserve">Розрахунки з іншими кредиторами </t>
  </si>
  <si>
    <t>Розрахунки за зобов'язаннями зі спільної діяльності</t>
  </si>
  <si>
    <t>Внутрішні розрахунки</t>
  </si>
  <si>
    <t xml:space="preserve">Внутрішні розрахунки за операціями з внутрішнього переміщення за загальним фондом </t>
  </si>
  <si>
    <t xml:space="preserve">Внутрішні розрахунки за операціями з внутрішнього переміщення за спеціальним фондом </t>
  </si>
  <si>
    <r>
      <t>Клас 7. Доходи</t>
    </r>
    <r>
      <rPr>
        <sz val="13.5"/>
        <rFont val="Times New Roman"/>
        <family val="1"/>
      </rPr>
      <t xml:space="preserve"> </t>
    </r>
  </si>
  <si>
    <t xml:space="preserve">Доходи загального фонду </t>
  </si>
  <si>
    <t xml:space="preserve">Асигнування з державного бюджету на видатки установи та інші заходи </t>
  </si>
  <si>
    <t xml:space="preserve">Асигнування з місцевого бюджету на видатки установи та інші заходи </t>
  </si>
  <si>
    <t xml:space="preserve">Доходи спеціального фонду </t>
  </si>
  <si>
    <t xml:space="preserve">Доходи за коштами, отриманими як плата за послуги </t>
  </si>
  <si>
    <t xml:space="preserve">Доходи за іншими джерелами власних надходжень установ </t>
  </si>
  <si>
    <t xml:space="preserve">Доходи за іншими надходженнями спеціального фонду </t>
  </si>
  <si>
    <t xml:space="preserve">Кошти батьків за надані послуги </t>
  </si>
  <si>
    <t xml:space="preserve">Доходи, спрямовані на покриття дефіциту загального фонду </t>
  </si>
  <si>
    <t xml:space="preserve">Доходи майбутніх періодів </t>
  </si>
  <si>
    <t xml:space="preserve">Доходи від реалізації продукції, виробів і виконаних робіт </t>
  </si>
  <si>
    <t xml:space="preserve">Реалізація виробів виробничих (навчальних) майстерень </t>
  </si>
  <si>
    <t xml:space="preserve">Реалізація продукції підсобних (навчальних) сільських господарств </t>
  </si>
  <si>
    <t xml:space="preserve">Реалізація науково-дослідних робіт </t>
  </si>
  <si>
    <t>Інші доходи</t>
  </si>
  <si>
    <t xml:space="preserve">Інші доходи установ </t>
  </si>
  <si>
    <r>
      <t>Клас 8. Витрати</t>
    </r>
    <r>
      <rPr>
        <sz val="13.5"/>
        <rFont val="Times New Roman"/>
        <family val="1"/>
      </rPr>
      <t xml:space="preserve"> </t>
    </r>
  </si>
  <si>
    <t xml:space="preserve">Видатки із загального фонду </t>
  </si>
  <si>
    <t xml:space="preserve">Видатки з державного бюджету на утримання установи та інші заходи </t>
  </si>
  <si>
    <t xml:space="preserve">Видатки з місцевого бюджету на утримання установи та інші заходи </t>
  </si>
  <si>
    <t xml:space="preserve">Видатки спеціального фонду </t>
  </si>
  <si>
    <t xml:space="preserve">Видатки за коштами, отриманими як плата за послуги </t>
  </si>
  <si>
    <t xml:space="preserve">Видатки за іншими джерелами власних надходжень </t>
  </si>
  <si>
    <t xml:space="preserve">Видатки за іншими надходженнями спеціального фонду </t>
  </si>
  <si>
    <t xml:space="preserve">Виробничі витрати </t>
  </si>
  <si>
    <t xml:space="preserve">Витрати виробничих (навчальних) майстерень </t>
  </si>
  <si>
    <t xml:space="preserve">Витрати підсобних (навчальних) сільських господарств </t>
  </si>
  <si>
    <t xml:space="preserve">Витрати на науково-дослідні роботи </t>
  </si>
  <si>
    <t xml:space="preserve">Витрати на виготовлення експериментальних пристроїв </t>
  </si>
  <si>
    <t xml:space="preserve">Витрати на заготівлю і переробку матеріалів </t>
  </si>
  <si>
    <t xml:space="preserve">Видатки до розподілу </t>
  </si>
  <si>
    <t>Інші витрати</t>
  </si>
  <si>
    <t>Інші витрати установ</t>
  </si>
  <si>
    <t>Витрати на амортизацію</t>
  </si>
  <si>
    <t>Витрати на амортизацію необоротних активів</t>
  </si>
  <si>
    <t>Витрати майбутніх періодів</t>
  </si>
  <si>
    <t>Клас 9. Адміністративні послуги</t>
  </si>
  <si>
    <t>Розрахунки замовників за адміністративними послугами</t>
  </si>
  <si>
    <t>Розрахунки замовників з оплати адміністративних послуг</t>
  </si>
  <si>
    <t>Зобов'язання замовників за адміністративними послугами</t>
  </si>
  <si>
    <t>Зобов'язання замовників перед бюджетом за адміністративними послугами</t>
  </si>
  <si>
    <t>та зберігаються _______________________________________</t>
  </si>
  <si>
    <t>Земельні ділянки</t>
  </si>
  <si>
    <t>Капітальні витрати на поліпшення земель</t>
  </si>
  <si>
    <t>Машини та обладнання</t>
  </si>
  <si>
    <t>Транспортні засоби</t>
  </si>
  <si>
    <t>Інші основні засоби</t>
  </si>
  <si>
    <t>Бібліотечні фонди</t>
  </si>
  <si>
    <t>Малоцінні необоротні матеріальні активи</t>
  </si>
  <si>
    <t>Білизна, постільні речі, одяг та взуття</t>
  </si>
  <si>
    <t>Природні ресурси</t>
  </si>
  <si>
    <t>Інвентарна тара</t>
  </si>
  <si>
    <r>
      <rPr>
        <u val="single"/>
        <sz val="12"/>
        <rFont val="Times New Roman"/>
        <family val="1"/>
      </rPr>
      <t>основних засобів</t>
    </r>
    <r>
      <rPr>
        <sz val="12"/>
        <rFont val="Times New Roman"/>
        <family val="1"/>
      </rPr>
      <t>, нематеріальних активів, інших необоротних матеріальних активів, капітальні інвестиції (необхідне підкреслити), які обліковуються на субрахунку(ах)</t>
    </r>
  </si>
  <si>
    <r>
      <t xml:space="preserve">основних засобів, </t>
    </r>
    <r>
      <rPr>
        <u val="single"/>
        <sz val="12"/>
        <rFont val="Times New Roman"/>
        <family val="1"/>
      </rPr>
      <t>нематеріальних активів</t>
    </r>
    <r>
      <rPr>
        <sz val="12"/>
        <rFont val="Times New Roman"/>
        <family val="1"/>
      </rPr>
      <t>, інших необоротних матеріальних активів, капітальні інвестиції (необхідне підкреслити), які обліковуються на субрахунку(ах)</t>
    </r>
  </si>
  <si>
    <r>
      <t xml:space="preserve">основних засобів, нематеріальних активів, інших необоротних матеріальних активів, </t>
    </r>
    <r>
      <rPr>
        <u val="single"/>
        <sz val="12"/>
        <rFont val="Times New Roman"/>
        <family val="1"/>
      </rPr>
      <t>капітальні інвестиції</t>
    </r>
    <r>
      <rPr>
        <sz val="12"/>
        <rFont val="Times New Roman"/>
        <family val="1"/>
      </rPr>
      <t xml:space="preserve"> (необхідне підкреслити), які обліковуються на субрахунку(ах)</t>
    </r>
  </si>
  <si>
    <t>та зберігаються</t>
  </si>
  <si>
    <t>Вказані в даному описі дані та підрахунки перевірив:</t>
  </si>
  <si>
    <t>інвентаризації розрахунків з дебіторами і кредиторами</t>
  </si>
  <si>
    <t>Капітальні інвестиції в основні засоби</t>
  </si>
  <si>
    <t>Капітальні інвестиції в інші необоротні матеріальні активи</t>
  </si>
  <si>
    <t>Капітальні інвестиції в нематеріальні активи</t>
  </si>
  <si>
    <t>Інші нематеріальні активи</t>
  </si>
  <si>
    <t>Сировина і матеріали</t>
  </si>
  <si>
    <t>Будівельні матеріали</t>
  </si>
  <si>
    <t>Інші виробничі запаси</t>
  </si>
  <si>
    <t>Продукти харчування</t>
  </si>
  <si>
    <t>Тара</t>
  </si>
  <si>
    <t>Клас 3. Кошти, розрахунки та інші активи</t>
  </si>
  <si>
    <t>Реєстраційні рахунки</t>
  </si>
  <si>
    <t>Акт N ____</t>
  </si>
  <si>
    <t>про результати інвентаризації наявних коштів</t>
  </si>
  <si>
    <t xml:space="preserve">Цим актом засвідчую, що до початку проведення інвентаризації всі видаткові і прибуткові документи на кошти, які здані до бухгалтерії, і всі кошти, що надійшли під мою відповідальність, оприбутковані, а ті, що вибули, списані за видатками. </t>
  </si>
  <si>
    <t>(прізвище, ім'я, по батькові)</t>
  </si>
  <si>
    <t>Під час інвентаризації встановлено такий обсяг коштів:</t>
  </si>
  <si>
    <t>(словами)</t>
  </si>
  <si>
    <t xml:space="preserve">За обліковими даними _____________________________________________ грн. ______ коп. </t>
  </si>
  <si>
    <t xml:space="preserve">Підсумки інвентаризації: надлишок ______________________________, нестача __________. </t>
  </si>
  <si>
    <t xml:space="preserve">Підтверджую, що кошти, зазначені в акті, є на зберіганні під мою відповідальність. Підтверджую, що кошти, зазначені в акті, є на зберіганні під мою відповідальність" доповнити реченнями такого змісту: "Усі наявні кошти комісією перевірено в моїй присутності. Претензій до інвентаризаційної комісії не маю. </t>
  </si>
  <si>
    <t xml:space="preserve">"___" ____________ 200_ року. </t>
  </si>
  <si>
    <t>Рішення керівника підприємства  ______________________________________________________</t>
  </si>
  <si>
    <t xml:space="preserve">"___" _____________ 200_ року. </t>
  </si>
  <si>
    <r>
      <t>Примітка.</t>
    </r>
    <r>
      <rPr>
        <sz val="12"/>
        <rFont val="Times New Roman"/>
        <family val="1"/>
      </rPr>
      <t xml:space="preserve"> Акт складається з метою відображення результатів інвентаризації наявних коштів (готівки, цінних паперів тощо), що зберігаються в касі підприємства.</t>
    </r>
  </si>
  <si>
    <t>що зберігаються</t>
  </si>
  <si>
    <t>Додаток 7
до Положення про ведення касових операцій у національній валюті в Україні</t>
  </si>
  <si>
    <t>Матеріально відповідальна особа ________________________________________.</t>
  </si>
  <si>
    <t>Пояснення причин, унаслідок яких виникли надлишки або нестачі _____________________</t>
  </si>
  <si>
    <t>Матеріально відповідальна особа _______________________________________________.</t>
  </si>
  <si>
    <t>___________________________________________________________ грн. ______ коп.</t>
  </si>
  <si>
    <t>Підсумок фактичної наявності _________________________________ грн. ______ коп.</t>
  </si>
  <si>
    <t>Питання, пропозиції або про помилки пишіть на форумі</t>
  </si>
  <si>
    <t>Размо на сторінці:</t>
  </si>
  <si>
    <t>Разом на сторінці</t>
  </si>
  <si>
    <r>
      <t>(місцезнаходження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)</t>
    </r>
  </si>
  <si>
    <t xml:space="preserve">Назва об'єкта права інтелектуальної власності </t>
  </si>
  <si>
    <t xml:space="preserve">Характеристика, призначення </t>
  </si>
  <si>
    <t xml:space="preserve">Первісна вартість, грн. </t>
  </si>
  <si>
    <t xml:space="preserve">За даними бухгалтерського обліку </t>
  </si>
  <si>
    <t xml:space="preserve">Кількість </t>
  </si>
  <si>
    <t xml:space="preserve">Вартість, грн. </t>
  </si>
  <si>
    <t xml:space="preserve">Сума накопиченої амортизації, грн. </t>
  </si>
  <si>
    <t xml:space="preserve">N з/п </t>
  </si>
  <si>
    <t xml:space="preserve">Дата придбання </t>
  </si>
  <si>
    <t xml:space="preserve">Строк корисного використання </t>
  </si>
  <si>
    <t xml:space="preserve">Фактична наявність - кількість </t>
  </si>
  <si>
    <t>наказом Міністерства фінансів України</t>
  </si>
  <si>
    <t xml:space="preserve">від 22 листопада 2004 р. N 732 </t>
  </si>
  <si>
    <t>Типова форма N НА-4</t>
  </si>
  <si>
    <t>Інвентаризаційний опис об'єктів права інтелектуальної власності</t>
  </si>
  <si>
    <t>у складі нематеріальних активів N _____</t>
  </si>
  <si>
    <t>До початку проведення інвентаризації всі прибуткові та видаткові документи на об'єкти права інтелектуальної власності передані бухгалтерській службі і всі об'єкти права інтелектуальної власності, одержані мною для використання і зберігання, оприбутковані, а ті, що вибули (ліквідовані), списані.</t>
  </si>
  <si>
    <t xml:space="preserve">При інвентаризації встановлено: </t>
  </si>
  <si>
    <t>Зворотний бік інвентаризаційного опису об'єктів права</t>
  </si>
  <si>
    <t xml:space="preserve">інтелектуальної власності у складі нематеріальних активів </t>
  </si>
  <si>
    <t xml:space="preserve">Голова комісії </t>
  </si>
  <si>
    <t xml:space="preserve">Члени комісії </t>
  </si>
  <si>
    <t xml:space="preserve">(ім'я, по батькові, прізвище) </t>
  </si>
  <si>
    <t xml:space="preserve">(посада) </t>
  </si>
  <si>
    <t xml:space="preserve">(підпис) </t>
  </si>
  <si>
    <t>Всі об'єкти права інтелектуальної власності в інвентаризаційному описі N ____ комісією перевірені в моїй присутності та внесені в опис, у зв'язку з чим претензій до інвентаризаційної комісії не маю. Об'єкти права інтелектуальної власності, перераховані в описі, знаходяться на моєму відповідальному зберіганні.</t>
  </si>
  <si>
    <t>Особа, відповідальна за використання об'єкта</t>
  </si>
  <si>
    <t xml:space="preserve">права інтелектуальної власності </t>
  </si>
  <si>
    <t xml:space="preserve">"___" ____________ 20__ р. </t>
  </si>
  <si>
    <t xml:space="preserve">Вказані в описі дані перевірив "___" ____________ 20__ р. </t>
  </si>
  <si>
    <t>РАЗОМ</t>
  </si>
  <si>
    <r>
      <t xml:space="preserve">основних засобів, нематеріальних активів, </t>
    </r>
    <r>
      <rPr>
        <u val="single"/>
        <sz val="12"/>
        <rFont val="Times New Roman"/>
        <family val="1"/>
      </rPr>
      <t>інших необоротних матеріальних активів</t>
    </r>
    <r>
      <rPr>
        <sz val="12"/>
        <rFont val="Times New Roman"/>
        <family val="1"/>
      </rPr>
      <t>, капітальні інвестиції (необхідне підкреслити), які обліковуються на субрахунку(ах)</t>
    </r>
  </si>
  <si>
    <t xml:space="preserve">Бухгалтер  </t>
  </si>
  <si>
    <t xml:space="preserve">Эти строки на всех листах скрыты, просто отобразите их </t>
  </si>
  <si>
    <t>Інвестиційна нерухомість</t>
  </si>
  <si>
    <t>Будівлі, споруди та передавальні пристрої</t>
  </si>
  <si>
    <t>Інструменти, прилади, інвентар</t>
  </si>
  <si>
    <t>Тварини та багаторічні насадження</t>
  </si>
  <si>
    <t>Музейні фонди</t>
  </si>
  <si>
    <t>Інші необоротні матеріальні активи</t>
  </si>
  <si>
    <t>Медикаменти та перев'язувальні матеріали</t>
  </si>
  <si>
    <t>Пально-мастильні матеріали</t>
  </si>
  <si>
    <t>Запасні частини</t>
  </si>
  <si>
    <t>Готова продукція</t>
  </si>
  <si>
    <t>Виключено</t>
  </si>
  <si>
    <t>Активи для розподілу, передачі, продажу</t>
  </si>
  <si>
    <t>Інші нефінансові активи</t>
  </si>
  <si>
    <t>Готівка у національній валюті</t>
  </si>
  <si>
    <t>Готівка в іноземній валюті</t>
  </si>
  <si>
    <t>Грошові документи у національній валюті</t>
  </si>
  <si>
    <t>Грошові документи в іноземній валюті</t>
  </si>
  <si>
    <t>Грошові кошти в дорозі у національній валюті</t>
  </si>
  <si>
    <t>Грошові кошти в дорозі в іноземній валюті</t>
  </si>
  <si>
    <t>Інші рахунки в Казначействі</t>
  </si>
  <si>
    <t>Рахунки для обліку депозитних сум</t>
  </si>
  <si>
    <t>Авторське та суміжні з ним права</t>
  </si>
  <si>
    <t>Права користування природними ресурсами</t>
  </si>
  <si>
    <t>Права на знаки для товарів і послуг</t>
  </si>
  <si>
    <t>Права користування майном</t>
  </si>
  <si>
    <t>Права на об'єкти промислової власності</t>
  </si>
  <si>
    <t>Капітальні інвестиції в довгострокові біологічні активи</t>
  </si>
  <si>
    <t>Начальник відділу - головний бухгалтер відділу фінансово-господарського забезпечення</t>
  </si>
  <si>
    <t>1013 Будівлі, споруди та передавальні пристрої</t>
  </si>
  <si>
    <t>км</t>
  </si>
  <si>
    <t>Комп'ютер</t>
  </si>
  <si>
    <t>Машинка друкарська</t>
  </si>
  <si>
    <t>шт</t>
  </si>
  <si>
    <t>1113 Малоцінні необоротні матеріальні активи</t>
  </si>
  <si>
    <t>Місцезнаходження</t>
  </si>
  <si>
    <t>та зберігаються -</t>
  </si>
  <si>
    <t xml:space="preserve">та зберігаються  </t>
  </si>
  <si>
    <t>111301001</t>
  </si>
  <si>
    <t>Гардіни</t>
  </si>
  <si>
    <t>м</t>
  </si>
  <si>
    <t>1114 Білизна, постільні речі, одяг та взуття</t>
  </si>
  <si>
    <t>Саджанці роз</t>
  </si>
  <si>
    <t>1980</t>
  </si>
  <si>
    <t>2012</t>
  </si>
  <si>
    <t>2017</t>
  </si>
  <si>
    <t>2003</t>
  </si>
  <si>
    <t>балансова вартість основних засобв</t>
  </si>
  <si>
    <t>1014 Машини та обладнання</t>
  </si>
  <si>
    <t>1017 Тварини та багаторічні насадження</t>
  </si>
  <si>
    <t>Петрівський селищний голова</t>
  </si>
  <si>
    <t>С. О. Тилик</t>
  </si>
  <si>
    <t>смт. Петрове</t>
  </si>
  <si>
    <t>Всього</t>
  </si>
  <si>
    <t>ПЕРЕДАВАЛЬНИЙ АКТ</t>
  </si>
  <si>
    <t>«21» грудня 2019 р. №</t>
  </si>
  <si>
    <t>Майно Водянської сільської ради:</t>
  </si>
  <si>
    <t>Всього основні засоби:</t>
  </si>
  <si>
    <t>Всього матеріальні цінності:</t>
  </si>
  <si>
    <t>Петрівська селищна рада</t>
  </si>
  <si>
    <t>111401001</t>
  </si>
  <si>
    <t xml:space="preserve">     про те, що на підставі рішення селищної ради від 12.08.2019р №10/7 та рішення селищної ради від 21.12.2019р №</t>
  </si>
  <si>
    <t>Всього за цим актом складено та передано одиниць:</t>
  </si>
  <si>
    <t>Разом:</t>
  </si>
  <si>
    <t>Всього за цим актом складено та передано на суму:</t>
  </si>
  <si>
    <t>Заступник селищного голови з питань діяльності виконавчих органів влади</t>
  </si>
  <si>
    <t>Сидоренко Андрій Андрійович</t>
  </si>
  <si>
    <t>Заступник голови комісії:</t>
  </si>
  <si>
    <t>Любченко Жанна Юріївна</t>
  </si>
  <si>
    <t>( прізвище, ім'я та по батькові)</t>
  </si>
  <si>
    <t>Майно сільської бібліотеки Водянської сільської ради:</t>
  </si>
  <si>
    <t>1970</t>
  </si>
  <si>
    <t>Майно сільського будинку культури Водянської сільської ради:</t>
  </si>
  <si>
    <t xml:space="preserve">Приміщення </t>
  </si>
  <si>
    <t>Тюль</t>
  </si>
  <si>
    <t xml:space="preserve">     проведена повна інвентаризація майна та його передача з балансу сільського клубу с.Маловодяне на баланс Петрівської селищної ради</t>
  </si>
  <si>
    <t xml:space="preserve">              складений між Петрівською селищною радою, код ЄДРПОУ 04364199, та сільським клубом с. Маловодяне</t>
  </si>
  <si>
    <t>111305001</t>
  </si>
  <si>
    <t>Петрівської територіальної громади  Петрівської селищної ради</t>
  </si>
  <si>
    <t>Майно комплексно-приймайльно пункту, мережі водопостачання Водянської сільської ради:</t>
  </si>
  <si>
    <t>111306001</t>
  </si>
  <si>
    <t>111304001-111304012</t>
  </si>
  <si>
    <t>Майно сільського клубу с. Маловодяне Водянської сільської ради:</t>
  </si>
  <si>
    <t>Майно дошкільного навчального закладу  "Веселка":</t>
  </si>
  <si>
    <t>т</t>
  </si>
  <si>
    <t>1514</t>
  </si>
  <si>
    <t>Хліб</t>
  </si>
  <si>
    <t>г</t>
  </si>
  <si>
    <t>1511</t>
  </si>
  <si>
    <t>151501001</t>
  </si>
  <si>
    <t>151501002</t>
  </si>
  <si>
    <t>куб.м</t>
  </si>
  <si>
    <t>Отчет о совместимости для Передавальний акт Водяне загальна.xls</t>
  </si>
  <si>
    <t>Дата отчета: 19.12.2019 15:33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</si>
  <si>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</si>
  <si>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</si>
  <si>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</si>
  <si>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</si>
  <si>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</si>
  <si>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</si>
  <si>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сума зносу (накопиченої амортизації) станом на 01.01.2020</t>
  </si>
  <si>
    <t xml:space="preserve">Додаток </t>
  </si>
  <si>
    <t>до рішення Петрівської селищної ради</t>
  </si>
  <si>
    <t>21 грудня 2019р</t>
  </si>
  <si>
    <t>Петрівської селищної ради від 12.08.2019р №10/7, у складі:</t>
  </si>
  <si>
    <t>Голови комісії:  заступника селищного голови з питань діяльності виконавчих органів влади Сидоренка Андрія Андрійовича;</t>
  </si>
  <si>
    <t>Заступника голови комісії: начальника відділу - головного бухгалтера відділу фінансово-господарського забезпечення Любченко Жанни Юріївни;</t>
  </si>
  <si>
    <t>Члена комісії: виконувача обов'язків старости сіл Водяне, Маловодяне, Сабадашеве Гончаренко Оксани Анатоліївни,</t>
  </si>
  <si>
    <t>керуючись ч.2 та 3 ст. 107 Цивільного кодексу України, ст.8 Закону України "Про добровільне об'єднання територіальних громад", склали цей акт про</t>
  </si>
  <si>
    <t>наступне:</t>
  </si>
  <si>
    <t>Петрівська селищна рада (код ЄДРПОУ 04364199, місцезнаходження: вул. Святкова,7, смт. Петрове,   Петрівського району,   Кіровоградської області),</t>
  </si>
  <si>
    <t>внаслідок  реорганізації  Водянської сільської ради   (код ЄДРПОУ  04366235, місцезнаходження: вул. Засядька,  22, с.  Водяне,  Петрівського району,</t>
  </si>
  <si>
    <t xml:space="preserve">            Ми,  що нижче підписалися,  голова та члени Комісії з реорганізації Водянської  сільської ради (код ЄДРПОУ 04366235),  створеної рішенням </t>
  </si>
  <si>
    <t xml:space="preserve">Кіровоградської області)  шляхом приєднання до Петрівської селищної  ради є правонаступником майна, активів та зобов'язань Водянської сільської  </t>
  </si>
  <si>
    <t>ради, а саме:</t>
  </si>
  <si>
    <t>Всього основні засоби рахунок 1013 "Будинки та споруди":</t>
  </si>
  <si>
    <t>Всього основні засоби рахунок 1014 "Машини та обладнання":</t>
  </si>
  <si>
    <t>Всього виробничі запаси:</t>
  </si>
  <si>
    <t>Всього основні засоби рахунок 1016 "Інструменти, прилади, інвентар":</t>
  </si>
  <si>
    <t>Всього малоцінні та швидкозношувані предмети рахунок 1812</t>
  </si>
  <si>
    <t>запасів:</t>
  </si>
  <si>
    <t>в кількості</t>
  </si>
  <si>
    <t>одиниць</t>
  </si>
  <si>
    <t xml:space="preserve">    від 21.12.2019р №166/7</t>
  </si>
  <si>
    <t>Вуличне освітлення:</t>
  </si>
  <si>
    <t>основних засобів  :</t>
  </si>
  <si>
    <t>основні засоби</t>
  </si>
  <si>
    <t>знос по ОЗ</t>
  </si>
  <si>
    <t>МНА</t>
  </si>
  <si>
    <t>знос по НМА</t>
  </si>
  <si>
    <t>Всього малоцінні  необоротні матеріальні активи рахунок 1113 "":</t>
  </si>
  <si>
    <t>МНМА:</t>
  </si>
  <si>
    <t>11234003</t>
  </si>
  <si>
    <t>Всього малоцінні  необоротні матеріальні активи рахунок 1114 "":</t>
  </si>
  <si>
    <t>Всього малоцінні  необоротні матеріальні активи рахунок 1112 " Бібліотечний фонд":</t>
  </si>
  <si>
    <t>Всього малоцінні  необоротні матеріальні активи рахунок 1114 " ":</t>
  </si>
  <si>
    <t>Всього малоцінні  необоротні матеріальні активи рахунок 1113 " ":</t>
  </si>
  <si>
    <t>Вуличне освітлення КТП</t>
  </si>
  <si>
    <t>Всього малоцінні  необоротні матеріальні активи:</t>
  </si>
  <si>
    <t>Приміщення</t>
  </si>
  <si>
    <t xml:space="preserve">     проведена повна інвентаризація майна та його передача з балансу селищної бібліотеки Балахівської селищної ради на баланс Петрівської селищної ради</t>
  </si>
  <si>
    <t>Шкаф бібліотека</t>
  </si>
  <si>
    <t xml:space="preserve">Ящик </t>
  </si>
  <si>
    <t xml:space="preserve">Стілажі </t>
  </si>
  <si>
    <t>Стіл Бібліотека</t>
  </si>
  <si>
    <t>1130018-1130019</t>
  </si>
  <si>
    <t>1130020-1130021</t>
  </si>
  <si>
    <t>1130023-11300-29</t>
  </si>
  <si>
    <t>1130073-1130075</t>
  </si>
  <si>
    <t>Стула Бібліотека</t>
  </si>
  <si>
    <t>Діск Голодомор ( бібліотека)</t>
  </si>
  <si>
    <t>Діск Муравського (бібліотека)</t>
  </si>
  <si>
    <t>Обігрівач ( бібліотека)</t>
  </si>
  <si>
    <t>Електроконвектор ( бібліотека)</t>
  </si>
  <si>
    <t>Калькулятор ( бібліотека)</t>
  </si>
  <si>
    <t>1130295-1130298</t>
  </si>
  <si>
    <t>1130299-1130300</t>
  </si>
  <si>
    <t>Майно селищної бібліотеки Балахівської селищної ради:</t>
  </si>
  <si>
    <t>Будівля БК</t>
  </si>
  <si>
    <t>Сценічний занавіс</t>
  </si>
  <si>
    <t>Акустична колонка</t>
  </si>
  <si>
    <t>Підсилювач</t>
  </si>
  <si>
    <t>Тенісний стіл</t>
  </si>
  <si>
    <t>Ноутбук</t>
  </si>
  <si>
    <t>Колонки малі</t>
  </si>
  <si>
    <t>Комплект комунікаційних кабелів</t>
  </si>
  <si>
    <t>101400008-101400009</t>
  </si>
  <si>
    <t xml:space="preserve">Баян </t>
  </si>
  <si>
    <t>Піаніно</t>
  </si>
  <si>
    <t>Диван - кровать</t>
  </si>
  <si>
    <t>Сейф металевий</t>
  </si>
  <si>
    <t>Блуза Вишита</t>
  </si>
  <si>
    <t>Плахта Українська</t>
  </si>
  <si>
    <t xml:space="preserve">Пояс український </t>
  </si>
  <si>
    <t xml:space="preserve">Куліси </t>
  </si>
  <si>
    <t>Костюм Діда Мороза</t>
  </si>
  <si>
    <t>Гардіна</t>
  </si>
  <si>
    <t>Бра</t>
  </si>
  <si>
    <t>Стула - крісла</t>
  </si>
  <si>
    <t>Процесор</t>
  </si>
  <si>
    <t>Монітор</t>
  </si>
  <si>
    <t>Дзеркало</t>
  </si>
  <si>
    <t>Штекер для колонки</t>
  </si>
  <si>
    <t>Обігрівач</t>
  </si>
  <si>
    <t>Тканина жовта</t>
  </si>
  <si>
    <t>Тканина червона</t>
  </si>
  <si>
    <t>Тенісна ракетка</t>
  </si>
  <si>
    <t>Електропереноска</t>
  </si>
  <si>
    <t>Джет</t>
  </si>
  <si>
    <t>Сітка тенісна</t>
  </si>
  <si>
    <t>Двері металеві</t>
  </si>
  <si>
    <t>Набір чашок ( 6 шт.)</t>
  </si>
  <si>
    <t>Електро чайник</t>
  </si>
  <si>
    <t>Модем інтертелекому</t>
  </si>
  <si>
    <t xml:space="preserve">Антена </t>
  </si>
  <si>
    <t>Кабель (30 м)</t>
  </si>
  <si>
    <t>Перехідник до модему</t>
  </si>
  <si>
    <t>Фото жителів</t>
  </si>
  <si>
    <t>Мікшерний пульт</t>
  </si>
  <si>
    <t>Стійка SBOOY</t>
  </si>
  <si>
    <t>Радіомікрофон</t>
  </si>
  <si>
    <t>Активний самбуфер HHELatrONS118A</t>
  </si>
  <si>
    <t>Граблі господарчі</t>
  </si>
  <si>
    <t>1130033-1130038</t>
  </si>
  <si>
    <t>1130039-1130047</t>
  </si>
  <si>
    <t>1130048-1130053</t>
  </si>
  <si>
    <t>1130063-1130079</t>
  </si>
  <si>
    <t>1130081-1130289</t>
  </si>
  <si>
    <t>1130301-1130302</t>
  </si>
  <si>
    <t>1130353-1130354</t>
  </si>
  <si>
    <t>1130292-1130293</t>
  </si>
  <si>
    <t>1130317-1130200</t>
  </si>
  <si>
    <t>1130305-110310</t>
  </si>
  <si>
    <t>1130318-1130347</t>
  </si>
  <si>
    <t>111303349-1113050</t>
  </si>
  <si>
    <t xml:space="preserve">              складений між Петрівською селищною радою, код ЄДРПОУ 04364199, та дитячим навчальним закладом "Дзвіночок" Балахівської селищної ради, </t>
  </si>
  <si>
    <t>Майно ДНЗ "Дзвіночок":</t>
  </si>
  <si>
    <t>Сарай з сушилкою</t>
  </si>
  <si>
    <t xml:space="preserve">Погріб </t>
  </si>
  <si>
    <t>Комплект дитячого обладнання</t>
  </si>
  <si>
    <t>Комплект д.о.</t>
  </si>
  <si>
    <t>Комплект д.о</t>
  </si>
  <si>
    <t>Холодильник Самсунг</t>
  </si>
  <si>
    <t xml:space="preserve">Комп. Комплект </t>
  </si>
  <si>
    <t>Багатоф. пристрій</t>
  </si>
  <si>
    <t>Інтернет модем</t>
  </si>
  <si>
    <t xml:space="preserve">Бойлер </t>
  </si>
  <si>
    <t>Плита ПЕ-4Ш</t>
  </si>
  <si>
    <t xml:space="preserve">Стінка «Паротяг» </t>
  </si>
  <si>
    <t xml:space="preserve">Стінка «Гусінь» </t>
  </si>
  <si>
    <t xml:space="preserve">Стінка «Кухня дит» </t>
  </si>
  <si>
    <t xml:space="preserve">Стінка  ЖАСМІН» </t>
  </si>
  <si>
    <t>СтінкаПОПЕЛЮШ</t>
  </si>
  <si>
    <t>СтінкаАЙБОЛИТЬ»</t>
  </si>
  <si>
    <t>Стінка «Кухня Госп</t>
  </si>
  <si>
    <t>МагазинАЛЛАДІН»</t>
  </si>
  <si>
    <t>ДитячийАЛЛАДІН»</t>
  </si>
  <si>
    <t>Д/н бібл.Всезнайко</t>
  </si>
  <si>
    <t>Холодильник Індезіт</t>
  </si>
  <si>
    <t>Маш.пр.Самсунг</t>
  </si>
  <si>
    <t>Ензотриметр</t>
  </si>
  <si>
    <t>морозильний ларь</t>
  </si>
  <si>
    <t>Телевізор ТОШИБА</t>
  </si>
  <si>
    <t>Компл.для відпочинку</t>
  </si>
  <si>
    <t>Пальник факельний</t>
  </si>
  <si>
    <t>Котел твердопал</t>
  </si>
  <si>
    <t>Бункер для пілет</t>
  </si>
  <si>
    <t>Димоход</t>
  </si>
  <si>
    <t>Вентиляція</t>
  </si>
  <si>
    <t>Обв’язка для котла</t>
  </si>
  <si>
    <t>магнітофон Маяк</t>
  </si>
  <si>
    <t>піаніно</t>
  </si>
  <si>
    <t>баян Огоньок</t>
  </si>
  <si>
    <t>Програвач  ДУД</t>
  </si>
  <si>
    <t>Лічильник електроенергії</t>
  </si>
  <si>
    <t>Забір металевий</t>
  </si>
  <si>
    <t>1130030,1131731-1131783</t>
  </si>
  <si>
    <t>ворота</t>
  </si>
  <si>
    <t>хвіртка</t>
  </si>
  <si>
    <t>стовпчики металеві</t>
  </si>
  <si>
    <t>Сокира</t>
  </si>
  <si>
    <t>Дзеркало(туалет)</t>
  </si>
  <si>
    <t>Сейф</t>
  </si>
  <si>
    <t>Плафони</t>
  </si>
  <si>
    <t>Карниз</t>
  </si>
  <si>
    <t>113041,1131678-1131701</t>
  </si>
  <si>
    <t>Опромінювач носоглотки</t>
  </si>
  <si>
    <t>Лампа солюкс</t>
  </si>
  <si>
    <t>Лампа кварц</t>
  </si>
  <si>
    <t>1130048,1131674,1131675</t>
  </si>
  <si>
    <t>Ваза напільна</t>
  </si>
  <si>
    <t>Картина соломка</t>
  </si>
  <si>
    <t>Тарілка декоративна</t>
  </si>
  <si>
    <t>1130054,1131671,1131672</t>
  </si>
  <si>
    <t>Буквар ”Віконце”</t>
  </si>
  <si>
    <t>1130055,1131656-1131670</t>
  </si>
  <si>
    <t>Книга “КОЛОСОК”</t>
  </si>
  <si>
    <t>Методична література(планування)</t>
  </si>
  <si>
    <t>1130057,1131648-1131655</t>
  </si>
  <si>
    <t>Дитячі музичні інструменти</t>
  </si>
  <si>
    <t>Дитяча гармошка</t>
  </si>
  <si>
    <t>Дитячий акордеон</t>
  </si>
  <si>
    <t>Новорічні дитячі костюми</t>
  </si>
  <si>
    <t>1130062,1131643-1131645</t>
  </si>
  <si>
    <t>Костюм Лисички</t>
  </si>
  <si>
    <t>Костюм Петрушки</t>
  </si>
  <si>
    <t>Костюм Клоуна</t>
  </si>
  <si>
    <t>Спортивна драбина</t>
  </si>
  <si>
    <t>1130067,1131640,1131641</t>
  </si>
  <si>
    <t>Спортивна лава</t>
  </si>
  <si>
    <t>Лава (підступи)</t>
  </si>
  <si>
    <t>1130069,1131634-1131636</t>
  </si>
  <si>
    <t>Вішалки для рушників</t>
  </si>
  <si>
    <t>1130070,1131632,1131633</t>
  </si>
  <si>
    <t>ліжко</t>
  </si>
  <si>
    <t>1130073,1131565-1131566</t>
  </si>
  <si>
    <t>Тумба під акваріум</t>
  </si>
  <si>
    <t>Шафа для білизни</t>
  </si>
  <si>
    <t>1131554-1131562,1130076</t>
  </si>
  <si>
    <t>Шафа для посібників</t>
  </si>
  <si>
    <t>1130077,1131548-1131550</t>
  </si>
  <si>
    <t>Шафа секційна(муззал)</t>
  </si>
  <si>
    <t>1130078,1131546,1131547</t>
  </si>
  <si>
    <t>Шафа кухонна(кухня</t>
  </si>
  <si>
    <t>Шафа для іграшок</t>
  </si>
  <si>
    <t>1130080,1131529-1131544</t>
  </si>
  <si>
    <t>Шафа для роздягання</t>
  </si>
  <si>
    <t>1130081,1131520-1131528</t>
  </si>
  <si>
    <t>Шафа сервант</t>
  </si>
  <si>
    <t>Шафа платтяна(каб.  зав.)</t>
  </si>
  <si>
    <t>1130033, 1131728-1131730</t>
  </si>
  <si>
    <t>1130040, 1131702-1131727</t>
  </si>
  <si>
    <t>Шафа книжкова(каб.  зав.)</t>
  </si>
  <si>
    <t>Стіл читачів</t>
  </si>
  <si>
    <t>Стіл однотумбовий</t>
  </si>
  <si>
    <t>1131510-1131515</t>
  </si>
  <si>
    <t>Стіл кухонний</t>
  </si>
  <si>
    <t>1130088,1131507-1131509</t>
  </si>
  <si>
    <t>Стіл журнальний</t>
  </si>
  <si>
    <t>1130089,1131505,1131506</t>
  </si>
  <si>
    <t>Стіл - парта</t>
  </si>
  <si>
    <t>1130090,1131494-1131504</t>
  </si>
  <si>
    <t>Стілець</t>
  </si>
  <si>
    <t>1130094,1131399-1131405</t>
  </si>
  <si>
    <t>стілець</t>
  </si>
  <si>
    <t>1130093,1131406-1131414</t>
  </si>
  <si>
    <t>матрац</t>
  </si>
  <si>
    <t>1130094-1130096</t>
  </si>
  <si>
    <t>Стільці дитячі</t>
  </si>
  <si>
    <t>1130092,1131415-1131477</t>
  </si>
  <si>
    <t>штори білі</t>
  </si>
  <si>
    <t>1130130,1130850-1130854</t>
  </si>
  <si>
    <t>плед червоний</t>
  </si>
  <si>
    <t>1130830-1130841</t>
  </si>
  <si>
    <t>покривало голубе</t>
  </si>
  <si>
    <t>1130105,1130791-1130826</t>
  </si>
  <si>
    <t>подушки</t>
  </si>
  <si>
    <t>1130100,1130938-1130943</t>
  </si>
  <si>
    <t>куртка біла</t>
  </si>
  <si>
    <t>1130769-1130790</t>
  </si>
  <si>
    <t>Доріжка коврова</t>
  </si>
  <si>
    <t>1130108,1130763-1130765</t>
  </si>
  <si>
    <t>Шатківниця</t>
  </si>
  <si>
    <t>Унітаз</t>
  </si>
  <si>
    <t>Тарілка глибока</t>
  </si>
  <si>
    <t>1130581-1130612</t>
  </si>
  <si>
    <t>Ложка столова</t>
  </si>
  <si>
    <t>1120115,1130535-1130578</t>
  </si>
  <si>
    <t>Ложка чайна</t>
  </si>
  <si>
    <t>1130116,1130494-1130517</t>
  </si>
  <si>
    <t>Виделка</t>
  </si>
  <si>
    <t>1130117,1130424-1130493</t>
  </si>
  <si>
    <t>Ніж</t>
  </si>
  <si>
    <t>Ложка мельхіорова</t>
  </si>
  <si>
    <t>Каструля алюмінієва</t>
  </si>
  <si>
    <t>11300121,1130385,1130389</t>
  </si>
  <si>
    <t>Каструля  емал.</t>
  </si>
  <si>
    <t>Котел-термос</t>
  </si>
  <si>
    <t>1130123,1130373-1130383</t>
  </si>
  <si>
    <t>Миска мал. вел.</t>
  </si>
  <si>
    <t>1130366,1130368,1130370,1130371</t>
  </si>
  <si>
    <t>Чайник</t>
  </si>
  <si>
    <t>Піднос</t>
  </si>
  <si>
    <t>М’ясорубка</t>
  </si>
  <si>
    <t>Ванна</t>
  </si>
  <si>
    <t>Вивіска фасадна</t>
  </si>
  <si>
    <t>Насос ДАИ</t>
  </si>
  <si>
    <t>Бай кас</t>
  </si>
  <si>
    <t>Магнітофон</t>
  </si>
  <si>
    <t>Машина пральна «Донбас»</t>
  </si>
  <si>
    <t>Пило смок</t>
  </si>
  <si>
    <t>Відро емальоване</t>
  </si>
  <si>
    <t>Совок пластмасовий</t>
  </si>
  <si>
    <t>Гирі</t>
  </si>
  <si>
    <t>Каструля алюмн.</t>
  </si>
  <si>
    <t>Миска пластмасова</t>
  </si>
  <si>
    <t>1130160-</t>
  </si>
  <si>
    <t>Електроплита “МЕЧТА”</t>
  </si>
  <si>
    <t>Картридж</t>
  </si>
  <si>
    <t>Гардини</t>
  </si>
  <si>
    <t>Квіти декоративні</t>
  </si>
  <si>
    <t>Сушка для посуду(кухня)</t>
  </si>
  <si>
    <t>Відро</t>
  </si>
  <si>
    <t>Казан</t>
  </si>
  <si>
    <t>Деко</t>
  </si>
  <si>
    <t>1130235-1130238</t>
  </si>
  <si>
    <t>сито</t>
  </si>
  <si>
    <t>Колун</t>
  </si>
  <si>
    <t>Ваги господарські</t>
  </si>
  <si>
    <t>Ваги для зважування дітей</t>
  </si>
  <si>
    <t>Чашка</t>
  </si>
  <si>
    <t>Переноска</t>
  </si>
  <si>
    <t xml:space="preserve">Килим   </t>
  </si>
  <si>
    <t>1131881-1131883</t>
  </si>
  <si>
    <t>Дошка кухонна</t>
  </si>
  <si>
    <t>1131887-1131896</t>
  </si>
  <si>
    <t>електромясорубка</t>
  </si>
  <si>
    <t>1131897-1131905</t>
  </si>
  <si>
    <t>замок</t>
  </si>
  <si>
    <t>сковорода</t>
  </si>
  <si>
    <t>флешка</t>
  </si>
  <si>
    <t>набір посуду</t>
  </si>
  <si>
    <t>печать кругла</t>
  </si>
  <si>
    <t>оснастка для печаті</t>
  </si>
  <si>
    <t>УТ-200 Показник темп</t>
  </si>
  <si>
    <t>Термометри</t>
  </si>
  <si>
    <t>1131916-1131918</t>
  </si>
  <si>
    <t>Топорище</t>
  </si>
  <si>
    <t>Лопата</t>
  </si>
  <si>
    <t>держак</t>
  </si>
  <si>
    <t>1131925-1131928</t>
  </si>
  <si>
    <t>Сапа</t>
  </si>
  <si>
    <t>Возик</t>
  </si>
  <si>
    <t>Двері</t>
  </si>
  <si>
    <t>Вогнегасники</t>
  </si>
  <si>
    <t>1131937-1131940</t>
  </si>
  <si>
    <t>Постільна білизна</t>
  </si>
  <si>
    <t>11301123-11301148,1131085-1131107,1131376-1131382</t>
  </si>
  <si>
    <t>Полотенце дитяче</t>
  </si>
  <si>
    <t>Килимова доріжка</t>
  </si>
  <si>
    <t>багатофункц.пристрій епсон</t>
  </si>
  <si>
    <t>Інформаційно – довідниковий куточок ОБЖ</t>
  </si>
  <si>
    <t>Тарілка</t>
  </si>
  <si>
    <t>1130747-1130764,11301619-11301622,11301568-1131570</t>
  </si>
  <si>
    <t>1131841-1131880</t>
  </si>
  <si>
    <t>Компл.Дід Мор та Снігур</t>
  </si>
  <si>
    <t>1131943-1131949</t>
  </si>
  <si>
    <t>Стіл шестикутний</t>
  </si>
  <si>
    <t>1131950-1131952</t>
  </si>
  <si>
    <t>Стіл парта</t>
  </si>
  <si>
    <t>1131953-1131962</t>
  </si>
  <si>
    <t>Калькулятор</t>
  </si>
  <si>
    <t>1131965-1131966</t>
  </si>
  <si>
    <t>Драбина</t>
  </si>
  <si>
    <t>Змішувач</t>
  </si>
  <si>
    <t>Лавочка</t>
  </si>
  <si>
    <t>11319681-11319686</t>
  </si>
  <si>
    <t>Гойдалка - балансир</t>
  </si>
  <si>
    <t xml:space="preserve">Праска електрична  </t>
  </si>
  <si>
    <t>Безконтактний термометр</t>
  </si>
  <si>
    <t>Контейнера</t>
  </si>
  <si>
    <t>Автовимикач</t>
  </si>
  <si>
    <t>Одіяла</t>
  </si>
  <si>
    <t>Тумбочка кухонна</t>
  </si>
  <si>
    <t>1130892-1130896,1130102,1130866, 1130734-1130746</t>
  </si>
  <si>
    <t>11131973-11131979</t>
  </si>
  <si>
    <t>1131040-1131071</t>
  </si>
  <si>
    <t>Папки для файлів</t>
  </si>
  <si>
    <t>Отвертки</t>
  </si>
  <si>
    <t>Відро пласт</t>
  </si>
  <si>
    <t>Поливалка</t>
  </si>
  <si>
    <t>Контейнер з чорнилами</t>
  </si>
  <si>
    <t>Замок навісний</t>
  </si>
  <si>
    <t>Окуляри захисні</t>
  </si>
  <si>
    <t>Мило господарче</t>
  </si>
  <si>
    <t>Сода кальцинована</t>
  </si>
  <si>
    <t>Доска кухонна</t>
  </si>
  <si>
    <t>Хлорантоін</t>
  </si>
  <si>
    <t>Рушники паперові</t>
  </si>
  <si>
    <t>Хустки паперові</t>
  </si>
  <si>
    <t>Перчатки пл.</t>
  </si>
  <si>
    <t>відро</t>
  </si>
  <si>
    <t>Пакет для сміття</t>
  </si>
  <si>
    <t>маски</t>
  </si>
  <si>
    <t>перчатки нітрілові</t>
  </si>
  <si>
    <t>Антисептик</t>
  </si>
  <si>
    <t>Пакет майка</t>
  </si>
  <si>
    <t>Контейнер</t>
  </si>
  <si>
    <t>Майно Балахівської селищної ради:</t>
  </si>
  <si>
    <t>залізний лоток</t>
  </si>
  <si>
    <t>Будівля селищної ради</t>
  </si>
  <si>
    <t>замощення біля селищної ради</t>
  </si>
  <si>
    <t>дороги селищного призначення</t>
  </si>
  <si>
    <t>Будівля приміщення їдальні</t>
  </si>
  <si>
    <t>Гараж</t>
  </si>
  <si>
    <t>Сарай</t>
  </si>
  <si>
    <t>приміщення амбулаторії</t>
  </si>
  <si>
    <t>зупинка</t>
  </si>
  <si>
    <t>мобільний телефон</t>
  </si>
  <si>
    <t>Fax Canon FB 10</t>
  </si>
  <si>
    <t>Устройство стабіліз.</t>
  </si>
  <si>
    <t>Монітор LG</t>
  </si>
  <si>
    <t>Систем.пент.блок</t>
  </si>
  <si>
    <t>Монітор Philsps S170</t>
  </si>
  <si>
    <t>принтер Xerox3119</t>
  </si>
  <si>
    <t>Комплект Internet тел.</t>
  </si>
  <si>
    <t>Факс Панасонік</t>
  </si>
  <si>
    <t>Ноутбук Фуджіцу</t>
  </si>
  <si>
    <t>Принтер/коп./сканер</t>
  </si>
  <si>
    <t>комп’ютер Діа Вест</t>
  </si>
  <si>
    <t>копмп"ютер АМД</t>
  </si>
  <si>
    <t>принтер CANON</t>
  </si>
  <si>
    <t>автомобіль УАЗ</t>
  </si>
  <si>
    <t>Водопровод</t>
  </si>
  <si>
    <t xml:space="preserve">Люстра </t>
  </si>
  <si>
    <t>шафа книжна</t>
  </si>
  <si>
    <t>шафа платель.</t>
  </si>
  <si>
    <t>килим молдав.</t>
  </si>
  <si>
    <t>шафа платіль.</t>
  </si>
  <si>
    <t>обігр.масляний</t>
  </si>
  <si>
    <t>фільтр на 5розет</t>
  </si>
  <si>
    <t>сейф</t>
  </si>
  <si>
    <t>стіл журнальний</t>
  </si>
  <si>
    <t>диван</t>
  </si>
  <si>
    <t>коври-килими</t>
  </si>
  <si>
    <t>стіл однотумб.</t>
  </si>
  <si>
    <t>вішалка стояча</t>
  </si>
  <si>
    <t>доріжка коврова</t>
  </si>
  <si>
    <t>карнизи</t>
  </si>
  <si>
    <t>фасад.вивіска</t>
  </si>
  <si>
    <t>прапор України</t>
  </si>
  <si>
    <t>1130234-35</t>
  </si>
  <si>
    <t>тумбочка</t>
  </si>
  <si>
    <t>трюмо</t>
  </si>
  <si>
    <t>столи 2х тумбові</t>
  </si>
  <si>
    <t>драбина метал</t>
  </si>
  <si>
    <t>держ.герб</t>
  </si>
  <si>
    <t>ваза</t>
  </si>
  <si>
    <t>папка регістрат.</t>
  </si>
  <si>
    <t>1130215 -1130224</t>
  </si>
  <si>
    <t>калькул. Citizen</t>
  </si>
  <si>
    <t>1130181-1130214</t>
  </si>
  <si>
    <t>кабінетні таблички</t>
  </si>
  <si>
    <t>плат.обряд.довгі</t>
  </si>
  <si>
    <t>люстра</t>
  </si>
  <si>
    <t>вогнегасник</t>
  </si>
  <si>
    <t>1130053-1130054</t>
  </si>
  <si>
    <t>кабель соєд.блоки і монітори 3 м</t>
  </si>
  <si>
    <t>кабель UPS</t>
  </si>
  <si>
    <t>фильтр сетевой Surge Protektor</t>
  </si>
  <si>
    <t>UPS/PON PRO600</t>
  </si>
  <si>
    <t>модем/факс CVC-56k ext Voice</t>
  </si>
  <si>
    <t>настольний Acer/Beng Color</t>
  </si>
  <si>
    <t>відро емаліроване</t>
  </si>
  <si>
    <t>стіл приставний</t>
  </si>
  <si>
    <t>стіл однотумбов.</t>
  </si>
  <si>
    <t>штори</t>
  </si>
  <si>
    <t>шкаф</t>
  </si>
  <si>
    <t>1130081-1130082</t>
  </si>
  <si>
    <t>1130084-1130085</t>
  </si>
  <si>
    <t>стільці</t>
  </si>
  <si>
    <t>1130087,1130089, 1130090,1130092-1130099,1130101-1130120, 11300200,11300201,11300203</t>
  </si>
  <si>
    <t>карнизи-струни</t>
  </si>
  <si>
    <t>1130132 -1130136</t>
  </si>
  <si>
    <t>штори віконні</t>
  </si>
  <si>
    <t>1130137 - 1130156</t>
  </si>
  <si>
    <t>світильник</t>
  </si>
  <si>
    <t>1130157 - 1130158</t>
  </si>
  <si>
    <t>1130159 - 1130160</t>
  </si>
  <si>
    <t>1130161 -1130162</t>
  </si>
  <si>
    <t>1130163 - 1130164</t>
  </si>
  <si>
    <t>лоток вертикальн.</t>
  </si>
  <si>
    <t>1130165 -1130166 1130168-1130173</t>
  </si>
  <si>
    <t>лоток для бумаги</t>
  </si>
  <si>
    <t>1130174 -1130176 1130178 1130179</t>
  </si>
  <si>
    <t>дирокол</t>
  </si>
  <si>
    <t>степлер</t>
  </si>
  <si>
    <t>подушка штемп.</t>
  </si>
  <si>
    <t>унітаз</t>
  </si>
  <si>
    <t>кришка до унітаза</t>
  </si>
  <si>
    <t>бачок зливний</t>
  </si>
  <si>
    <t>мойка</t>
  </si>
  <si>
    <t>лічильник</t>
  </si>
  <si>
    <t>клавіатура</t>
  </si>
  <si>
    <t>адмінкодекс</t>
  </si>
  <si>
    <t>Лопата для снігу</t>
  </si>
  <si>
    <t>картридж Кенон 712</t>
  </si>
  <si>
    <t xml:space="preserve">Модуль памяті </t>
  </si>
  <si>
    <t>Засіб КЗІ Token-337k</t>
  </si>
  <si>
    <t>11330351-11330353</t>
  </si>
  <si>
    <t xml:space="preserve">лопата </t>
  </si>
  <si>
    <t>Набор канцелярський</t>
  </si>
  <si>
    <t>Конвектор електричний</t>
  </si>
  <si>
    <t>1130343-1130344</t>
  </si>
  <si>
    <t>Включатель автомат</t>
  </si>
  <si>
    <t>Маршрутизатор ТП Лінк</t>
  </si>
  <si>
    <t>Таблички ( показ. Вулиць і будинків)</t>
  </si>
  <si>
    <t>1130234-1130340</t>
  </si>
  <si>
    <t>Основа для штампу</t>
  </si>
  <si>
    <t>Штамп</t>
  </si>
  <si>
    <t>Основа для печаті</t>
  </si>
  <si>
    <t>Печать</t>
  </si>
  <si>
    <t>Кадастрова книга</t>
  </si>
  <si>
    <t>Домові книги</t>
  </si>
  <si>
    <t>1130204-1130206</t>
  </si>
  <si>
    <t>Засіб КЗІ Token-337м</t>
  </si>
  <si>
    <t>Інформаційний довідковий куточок</t>
  </si>
  <si>
    <t>Інструкція по заходах пожеж.безпеки</t>
  </si>
  <si>
    <t>Вогнегасник</t>
  </si>
  <si>
    <t>Картрідж Хеror3121</t>
  </si>
  <si>
    <t>Гіперекстензія</t>
  </si>
  <si>
    <t>тренажер для мязів черевного пресу</t>
  </si>
  <si>
    <t>Жим сидячи від грудей- Тяга зверху</t>
  </si>
  <si>
    <t>Жим ногами горизонтальний</t>
  </si>
  <si>
    <t>Тренажер для сідничних мязів, стегон</t>
  </si>
  <si>
    <t>Тренажер Хос Райдер</t>
  </si>
  <si>
    <t>Орбітрек</t>
  </si>
  <si>
    <t>Гребний тренажер</t>
  </si>
  <si>
    <t>Повітряний ходок</t>
  </si>
  <si>
    <t>Прес з упором нак руки</t>
  </si>
  <si>
    <t>Всього транспортні засоби рахунок "1015"</t>
  </si>
  <si>
    <t>Всього інструменти, прилади, інвентар рахунок 1016"</t>
  </si>
  <si>
    <t>Друкарська машинка</t>
  </si>
  <si>
    <t>Ритуальне покривало</t>
  </si>
  <si>
    <t>Всього Інші основін засоби рахунок 1018</t>
  </si>
  <si>
    <t>Проектно-кошторисна документація</t>
  </si>
  <si>
    <t>10900001-10900002</t>
  </si>
  <si>
    <t>Дорожні знаки</t>
  </si>
  <si>
    <t>Лавочка зі спинкою 2м.</t>
  </si>
  <si>
    <t>Лавочка зі спинкою 2,5м.</t>
  </si>
  <si>
    <t xml:space="preserve">Урна для сміття </t>
  </si>
  <si>
    <t>111300002-111300009</t>
  </si>
  <si>
    <t>11130009-11130010</t>
  </si>
  <si>
    <t>11130011-11130012</t>
  </si>
  <si>
    <t>11130013-11130016</t>
  </si>
  <si>
    <t>11130017-11130018</t>
  </si>
  <si>
    <t>11130019-11130020</t>
  </si>
  <si>
    <t>Мотокоса</t>
  </si>
  <si>
    <t>11130021-11130022</t>
  </si>
  <si>
    <t>Журнал нотар.дії</t>
  </si>
  <si>
    <t xml:space="preserve">Журнал реєстр.актів </t>
  </si>
  <si>
    <t>Журнал заяв</t>
  </si>
  <si>
    <t>Домова книга</t>
  </si>
  <si>
    <t>Всього рахунок Малоцінні та швидкозношувані предмети 1812""</t>
  </si>
  <si>
    <t>Література</t>
  </si>
  <si>
    <t>Майно селищного будинку культури Балахівської селищної ради:</t>
  </si>
  <si>
    <t>Булочка</t>
  </si>
  <si>
    <t>Печиво</t>
  </si>
  <si>
    <t>Цукор</t>
  </si>
  <si>
    <t xml:space="preserve">Олія </t>
  </si>
  <si>
    <t>Масло в.</t>
  </si>
  <si>
    <t>Молоко</t>
  </si>
  <si>
    <t>Молоко зг.</t>
  </si>
  <si>
    <t>Сир твер</t>
  </si>
  <si>
    <t>Сир к/м</t>
  </si>
  <si>
    <t>Сметана</t>
  </si>
  <si>
    <t>Чай</t>
  </si>
  <si>
    <t>Сіль</t>
  </si>
  <si>
    <t xml:space="preserve">М"ясо </t>
  </si>
  <si>
    <t xml:space="preserve">Печінка </t>
  </si>
  <si>
    <t>Кефір</t>
  </si>
  <si>
    <t>Борошно</t>
  </si>
  <si>
    <t>Риба с/м</t>
  </si>
  <si>
    <t>Оселедець</t>
  </si>
  <si>
    <t>Картопля</t>
  </si>
  <si>
    <t>Цибуля</t>
  </si>
  <si>
    <t>Зелень</t>
  </si>
  <si>
    <t>Морква</t>
  </si>
  <si>
    <t>Капуста</t>
  </si>
  <si>
    <t xml:space="preserve">Перець </t>
  </si>
  <si>
    <t xml:space="preserve">Огірок </t>
  </si>
  <si>
    <t>Буряк</t>
  </si>
  <si>
    <t>Кабачок</t>
  </si>
  <si>
    <t>Помідор</t>
  </si>
  <si>
    <t>Огірок кв</t>
  </si>
  <si>
    <t>Помідор кв</t>
  </si>
  <si>
    <t>Том.паст.</t>
  </si>
  <si>
    <t>Том. сік</t>
  </si>
  <si>
    <t>Сік фрукт</t>
  </si>
  <si>
    <t>Квасоля</t>
  </si>
  <si>
    <t>Яйце</t>
  </si>
  <si>
    <t>Сухарі пан</t>
  </si>
  <si>
    <t>Крохмаль</t>
  </si>
  <si>
    <t>Кава напій</t>
  </si>
  <si>
    <t>Какао</t>
  </si>
  <si>
    <t>Ваніль</t>
  </si>
  <si>
    <t>Ікра каб</t>
  </si>
  <si>
    <t>Макарони</t>
  </si>
  <si>
    <t>Манна</t>
  </si>
  <si>
    <t>Рис</t>
  </si>
  <si>
    <t>Гречка</t>
  </si>
  <si>
    <t>Пшенична</t>
  </si>
  <si>
    <t>Ячнева</t>
  </si>
  <si>
    <t>Вівсяна</t>
  </si>
  <si>
    <t>Перлова</t>
  </si>
  <si>
    <t>Пшоно</t>
  </si>
  <si>
    <t>Горох</t>
  </si>
  <si>
    <t>Рисова січка</t>
  </si>
  <si>
    <t>Лимон</t>
  </si>
  <si>
    <t>Мед</t>
  </si>
  <si>
    <t>Сода харч.</t>
  </si>
  <si>
    <t>Вишня</t>
  </si>
  <si>
    <t>Слива</t>
  </si>
  <si>
    <t>Сухофр</t>
  </si>
  <si>
    <t>Яблуко</t>
  </si>
  <si>
    <t>Вафлі</t>
  </si>
  <si>
    <t>Чай мята</t>
  </si>
  <si>
    <t>Ковбаса</t>
  </si>
  <si>
    <t>Оцет</t>
  </si>
  <si>
    <t>Всього Медикаменти та перев'язувальні засобирахунок 1512</t>
  </si>
  <si>
    <t>Аміак</t>
  </si>
  <si>
    <t>Бинт</t>
  </si>
  <si>
    <t>Брилл.зелений</t>
  </si>
  <si>
    <t>вата 25г</t>
  </si>
  <si>
    <t>Йод 20 мл</t>
  </si>
  <si>
    <t>Парацетамол 100мл</t>
  </si>
  <si>
    <t>Перекись водню</t>
  </si>
  <si>
    <t>Термометр</t>
  </si>
  <si>
    <t>Уголь активир</t>
  </si>
  <si>
    <t>напальник мед</t>
  </si>
  <si>
    <t>парацетамол 500мл</t>
  </si>
  <si>
    <t>Всього Пально-мастильні матеріали рахунок 1514</t>
  </si>
  <si>
    <t>Вугілля</t>
  </si>
  <si>
    <t xml:space="preserve">Пілети </t>
  </si>
  <si>
    <t>6 752</t>
  </si>
  <si>
    <t>Всього Малоцінні та швидкозношувані предмети 1812</t>
  </si>
  <si>
    <t>кг</t>
  </si>
  <si>
    <t>2011-2012</t>
  </si>
  <si>
    <t>смт Балахівка, вул. Центральна, 6</t>
  </si>
  <si>
    <t>04366933</t>
  </si>
  <si>
    <t>Швець Наталія Володимирівна</t>
  </si>
  <si>
    <t xml:space="preserve">     від _____  ______________2021р</t>
  </si>
  <si>
    <t xml:space="preserve">     проведена повна інвентаризація майна та його передача з балансу ДНЗ "Дзвіночок" Балахівської селищної ради на баланс ДНЗ "Веселка" </t>
  </si>
  <si>
    <t>мишка</t>
  </si>
  <si>
    <t>10400011-10400014</t>
  </si>
  <si>
    <t>1994</t>
  </si>
  <si>
    <t>2009</t>
  </si>
  <si>
    <t>2010</t>
  </si>
  <si>
    <t>2013</t>
  </si>
  <si>
    <t>2014</t>
  </si>
  <si>
    <t>Я УО-2 вуличного освітлення КТП -212,КТП-213</t>
  </si>
  <si>
    <t>Лічильник НІК КТП-212,КТП-213</t>
  </si>
  <si>
    <t>Лічильник С/Р та Бухгалтерія</t>
  </si>
  <si>
    <t>11130023-11130024</t>
  </si>
  <si>
    <t>шт.</t>
  </si>
  <si>
    <t>11130330</t>
  </si>
  <si>
    <t>11130353</t>
  </si>
  <si>
    <t>Міщенко Наталія Павлівна</t>
  </si>
  <si>
    <t>( посада)</t>
  </si>
  <si>
    <t>Секретар комісії:</t>
  </si>
  <si>
    <t>Шаповал Руслан Миколайович</t>
  </si>
  <si>
    <t>Староста Петрівської селищної ради</t>
  </si>
  <si>
    <t>_________</t>
  </si>
  <si>
    <t>( підпис)</t>
  </si>
  <si>
    <r>
      <rPr>
        <sz val="12"/>
        <rFont val="Times New Roman"/>
        <family val="1"/>
      </rPr>
      <t>Головний бухгалтер з ведення бухгалтерського</t>
    </r>
    <r>
      <rPr>
        <u val="single"/>
        <sz val="12"/>
        <rFont val="Times New Roman"/>
        <family val="1"/>
      </rPr>
      <t xml:space="preserve"> обліку Балахівської селищної ради___________</t>
    </r>
  </si>
  <si>
    <r>
      <rPr>
        <sz val="12"/>
        <rFont val="Times New Roman"/>
        <family val="1"/>
      </rPr>
      <t>Головний бухгалтер з ведення бухгалтерського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обліку </t>
    </r>
    <r>
      <rPr>
        <u val="single"/>
        <sz val="12"/>
        <rFont val="Times New Roman"/>
        <family val="1"/>
      </rPr>
      <t>Балахівської селищної ради</t>
    </r>
    <r>
      <rPr>
        <sz val="12"/>
        <rFont val="Times New Roman"/>
        <family val="1"/>
      </rPr>
      <t>__________</t>
    </r>
  </si>
  <si>
    <r>
      <t>Начальник земельно- комунального відділу Петрівської</t>
    </r>
    <r>
      <rPr>
        <u val="single"/>
        <sz val="12"/>
        <rFont val="Times New Roman"/>
        <family val="1"/>
      </rPr>
      <t xml:space="preserve"> селищної ради</t>
    </r>
    <r>
      <rPr>
        <sz val="12"/>
        <rFont val="Times New Roman"/>
        <family val="1"/>
      </rPr>
      <t>_________________________________</t>
    </r>
  </si>
  <si>
    <t>Начальник земельно - комунально відділу Петрівської селищної ради</t>
  </si>
  <si>
    <t xml:space="preserve">     про те, що на підставі рішення Петрівської селищної ради від 08.12.2020р № 34/8</t>
  </si>
  <si>
    <t>від ________________________________ 20______ року</t>
  </si>
  <si>
    <r>
      <t xml:space="preserve">              складений між Петрівською селищною радою, код ЄДРПОУ 04364199, та селищною бібліотекою Балахівської селищної ради, код ЄДРПОУ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04366933,</t>
    </r>
  </si>
  <si>
    <t xml:space="preserve">     про те, що на підставі рішення Петрівської селищної ради від 08.12.2020р № 34/8 </t>
  </si>
  <si>
    <t>від _____ ________________ 20_____ року</t>
  </si>
  <si>
    <t>Додаток 1</t>
  </si>
  <si>
    <t>_________________року № __________</t>
  </si>
  <si>
    <t>ПЕРЕЛІК МАЙНА</t>
  </si>
  <si>
    <t>Всього передано одиниць:</t>
  </si>
  <si>
    <t>Всього передано на суму:</t>
  </si>
  <si>
    <t>яке передається на балансовий облік  Петрівської селищної ради</t>
  </si>
  <si>
    <t>Додаток 2</t>
  </si>
  <si>
    <t>__________________року №__________</t>
  </si>
  <si>
    <t>комунальної власності Петрівської об'єднаної територіальної громади,</t>
  </si>
  <si>
    <t xml:space="preserve">яке передається на балансовий облік відділу культури, туризму, молоді і спорту Петрівської селищної ради </t>
  </si>
  <si>
    <t>Всього малоцінні необоротні маиеріальні активи рахунок 1113"":</t>
  </si>
  <si>
    <t>комунальної власності Петрівської селищної територіальної громади,</t>
  </si>
  <si>
    <t>яке передається на балансовий облік КУ "Петрівська центральна бібліотека" Петрівської селищної ради</t>
  </si>
  <si>
    <t>сума зносу (накопиченої амортизації) станом на 01.01.2021</t>
  </si>
  <si>
    <t>Майно селищної бібліотеки смт Балахівка:</t>
  </si>
  <si>
    <t xml:space="preserve">    06 травня 2021 р. № 688/8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</si>
</sst>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&quot;грн.&quot;_-;\-* #,##0.00\ &quot;грн.&quot;_-;_-* &quot;-&quot;??\ &quot;грн.&quot;_-;_-@_-"/>
    <numFmt numFmtId="181" formatCode="0.0"/>
    <numFmt numFmtId="182" formatCode="0.000"/>
    <numFmt numFmtId="183" formatCode="[$-422]d\ mmmm\ yyyy&quot; р.&quot;"/>
  </numFmts>
  <fonts count="8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sz val="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vertAlign val="superscript"/>
      <sz val="9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2"/>
      <name val="Times New Roman"/>
      <family val="1"/>
    </font>
    <font>
      <b/>
      <vertAlign val="superscript"/>
      <sz val="14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0"/>
      <name val="Arial Cyr"/>
      <family val="0"/>
    </font>
    <font>
      <b/>
      <sz val="13.5"/>
      <name val="Times New Roman"/>
      <family val="1"/>
    </font>
    <font>
      <sz val="13.5"/>
      <name val="Times New Roman"/>
      <family val="1"/>
    </font>
    <font>
      <u val="single"/>
      <sz val="12"/>
      <name val="Times New Roman"/>
      <family val="1"/>
    </font>
    <font>
      <sz val="16"/>
      <name val="Times New Roman"/>
      <family val="1"/>
    </font>
    <font>
      <sz val="10"/>
      <color indexed="63"/>
      <name val="Times New Roman"/>
      <family val="1"/>
    </font>
    <font>
      <sz val="10"/>
      <name val="Arial"/>
      <family val="2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30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rgb="FF0070C0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61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70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indent="2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/>
    </xf>
    <xf numFmtId="1" fontId="3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 indent="15"/>
    </xf>
    <xf numFmtId="0" fontId="4" fillId="0" borderId="0" xfId="0" applyFont="1" applyAlignment="1">
      <alignment horizontal="left" vertic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left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0" borderId="0" xfId="0" applyFont="1" applyAlignment="1">
      <alignment/>
    </xf>
    <xf numFmtId="0" fontId="14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12" fillId="0" borderId="0" xfId="0" applyFont="1" applyAlignment="1">
      <alignment vertical="top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21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4" fillId="0" borderId="0" xfId="0" applyFont="1" applyAlignment="1">
      <alignment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9" fillId="0" borderId="0" xfId="0" applyFont="1" applyAlignment="1">
      <alignment/>
    </xf>
    <xf numFmtId="0" fontId="0" fillId="33" borderId="0" xfId="0" applyFill="1" applyBorder="1" applyAlignment="1">
      <alignment/>
    </xf>
    <xf numFmtId="0" fontId="9" fillId="33" borderId="0" xfId="0" applyFont="1" applyFill="1" applyBorder="1" applyAlignment="1">
      <alignment horizontal="center" vertical="top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9" fillId="33" borderId="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left" wrapText="1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vertical="top"/>
    </xf>
    <xf numFmtId="0" fontId="16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2" fontId="11" fillId="0" borderId="10" xfId="0" applyNumberFormat="1" applyFont="1" applyBorder="1" applyAlignment="1">
      <alignment horizontal="right" vertical="center" wrapText="1"/>
    </xf>
    <xf numFmtId="2" fontId="20" fillId="0" borderId="10" xfId="0" applyNumberFormat="1" applyFont="1" applyBorder="1" applyAlignment="1">
      <alignment horizontal="right" vertical="center"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vertical="top"/>
    </xf>
    <xf numFmtId="0" fontId="3" fillId="0" borderId="10" xfId="0" applyFont="1" applyBorder="1" applyAlignment="1">
      <alignment horizontal="center" vertical="center" textRotation="90" wrapText="1"/>
    </xf>
    <xf numFmtId="0" fontId="20" fillId="0" borderId="10" xfId="0" applyFont="1" applyBorder="1" applyAlignment="1">
      <alignment vertical="center" wrapText="1"/>
    </xf>
    <xf numFmtId="0" fontId="9" fillId="33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0" fillId="0" borderId="11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3" fillId="0" borderId="11" xfId="0" applyFont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/>
    </xf>
    <xf numFmtId="0" fontId="9" fillId="0" borderId="13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9" fillId="0" borderId="13" xfId="0" applyFont="1" applyBorder="1" applyAlignment="1">
      <alignment vertical="center"/>
    </xf>
    <xf numFmtId="0" fontId="3" fillId="0" borderId="13" xfId="0" applyFont="1" applyBorder="1" applyAlignment="1">
      <alignment/>
    </xf>
    <xf numFmtId="1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justify" vertical="center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42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10" fillId="0" borderId="0" xfId="0" applyNumberFormat="1" applyFont="1" applyBorder="1" applyAlignment="1">
      <alignment vertical="center" wrapText="1"/>
    </xf>
    <xf numFmtId="1" fontId="10" fillId="0" borderId="0" xfId="0" applyNumberFormat="1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vertical="center" wrapText="1"/>
    </xf>
    <xf numFmtId="2" fontId="3" fillId="0" borderId="15" xfId="0" applyNumberFormat="1" applyFont="1" applyBorder="1" applyAlignment="1">
      <alignment horizontal="right" vertical="center" wrapText="1"/>
    </xf>
    <xf numFmtId="1" fontId="3" fillId="0" borderId="12" xfId="0" applyNumberFormat="1" applyFont="1" applyBorder="1" applyAlignment="1">
      <alignment horizontal="right" vertical="center" wrapText="1"/>
    </xf>
    <xf numFmtId="1" fontId="4" fillId="0" borderId="12" xfId="0" applyNumberFormat="1" applyFont="1" applyBorder="1" applyAlignment="1">
      <alignment horizontal="right" vertical="center" wrapText="1"/>
    </xf>
    <xf numFmtId="1" fontId="3" fillId="0" borderId="10" xfId="0" applyNumberFormat="1" applyFont="1" applyBorder="1" applyAlignment="1">
      <alignment horizontal="right" vertical="center" wrapText="1"/>
    </xf>
    <xf numFmtId="1" fontId="3" fillId="0" borderId="15" xfId="0" applyNumberFormat="1" applyFont="1" applyBorder="1" applyAlignment="1">
      <alignment horizontal="right" vertical="center" wrapText="1"/>
    </xf>
    <xf numFmtId="2" fontId="4" fillId="0" borderId="12" xfId="0" applyNumberFormat="1" applyFont="1" applyBorder="1" applyAlignment="1">
      <alignment horizontal="right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78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79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top" wrapText="1"/>
    </xf>
    <xf numFmtId="0" fontId="78" fillId="0" borderId="0" xfId="0" applyFont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2" fontId="5" fillId="0" borderId="10" xfId="0" applyNumberFormat="1" applyFont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9" fillId="0" borderId="0" xfId="0" applyFont="1" applyFill="1" applyAlignment="1">
      <alignment vertical="top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6" fillId="0" borderId="11" xfId="0" applyFont="1" applyFill="1" applyBorder="1" applyAlignment="1">
      <alignment horizontal="left" wrapText="1"/>
    </xf>
    <xf numFmtId="0" fontId="27" fillId="0" borderId="0" xfId="0" applyFont="1" applyFill="1" applyBorder="1" applyAlignment="1">
      <alignment/>
    </xf>
    <xf numFmtId="0" fontId="26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9" fillId="0" borderId="13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/>
    </xf>
    <xf numFmtId="0" fontId="9" fillId="0" borderId="13" xfId="0" applyFont="1" applyFill="1" applyBorder="1" applyAlignment="1">
      <alignment vertical="top"/>
    </xf>
    <xf numFmtId="0" fontId="26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top"/>
    </xf>
    <xf numFmtId="0" fontId="10" fillId="0" borderId="11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 vertical="top"/>
    </xf>
    <xf numFmtId="0" fontId="26" fillId="0" borderId="11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 vertical="center"/>
    </xf>
    <xf numFmtId="49" fontId="0" fillId="35" borderId="10" xfId="0" applyNumberFormat="1" applyFill="1" applyBorder="1" applyAlignment="1" applyProtection="1">
      <alignment horizontal="center"/>
      <protection locked="0"/>
    </xf>
    <xf numFmtId="0" fontId="3" fillId="0" borderId="10" xfId="0" applyFont="1" applyBorder="1" applyAlignment="1">
      <alignment/>
    </xf>
    <xf numFmtId="1" fontId="8" fillId="0" borderId="0" xfId="0" applyNumberFormat="1" applyFont="1" applyBorder="1" applyAlignment="1">
      <alignment horizontal="right" vertical="center" wrapText="1"/>
    </xf>
    <xf numFmtId="1" fontId="5" fillId="0" borderId="0" xfId="0" applyNumberFormat="1" applyFont="1" applyBorder="1" applyAlignment="1">
      <alignment horizontal="right" vertical="center" wrapText="1"/>
    </xf>
    <xf numFmtId="2" fontId="5" fillId="0" borderId="0" xfId="0" applyNumberFormat="1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/>
    </xf>
    <xf numFmtId="0" fontId="3" fillId="0" borderId="1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right" wrapText="1"/>
    </xf>
    <xf numFmtId="17" fontId="3" fillId="0" borderId="16" xfId="0" applyNumberFormat="1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center"/>
    </xf>
    <xf numFmtId="2" fontId="3" fillId="35" borderId="16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2" fontId="3" fillId="0" borderId="16" xfId="0" applyNumberFormat="1" applyFont="1" applyBorder="1" applyAlignment="1">
      <alignment horizontal="right"/>
    </xf>
    <xf numFmtId="0" fontId="3" fillId="0" borderId="0" xfId="0" applyFont="1" applyAlignment="1">
      <alignment horizontal="right" vertical="top"/>
    </xf>
    <xf numFmtId="181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/>
    </xf>
    <xf numFmtId="0" fontId="8" fillId="0" borderId="10" xfId="0" applyFont="1" applyBorder="1" applyAlignment="1">
      <alignment vertical="center" wrapText="1"/>
    </xf>
    <xf numFmtId="0" fontId="21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 indent="15"/>
    </xf>
    <xf numFmtId="0" fontId="4" fillId="0" borderId="0" xfId="0" applyFont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/>
    </xf>
    <xf numFmtId="2" fontId="3" fillId="0" borderId="16" xfId="0" applyNumberFormat="1" applyFont="1" applyBorder="1" applyAlignment="1">
      <alignment horizontal="right" vertical="center" wrapText="1"/>
    </xf>
    <xf numFmtId="0" fontId="10" fillId="0" borderId="10" xfId="0" applyFont="1" applyBorder="1" applyAlignment="1">
      <alignment vertical="center"/>
    </xf>
    <xf numFmtId="0" fontId="13" fillId="0" borderId="11" xfId="0" applyFont="1" applyBorder="1" applyAlignment="1">
      <alignment horizontal="right" vertical="center" indent="15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3" fillId="0" borderId="0" xfId="0" applyFont="1" applyAlignment="1">
      <alignment vertical="top"/>
    </xf>
    <xf numFmtId="0" fontId="16" fillId="0" borderId="11" xfId="0" applyFont="1" applyBorder="1" applyAlignment="1">
      <alignment/>
    </xf>
    <xf numFmtId="0" fontId="32" fillId="0" borderId="0" xfId="0" applyFont="1" applyAlignment="1">
      <alignment horizontal="center"/>
    </xf>
    <xf numFmtId="1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/>
    </xf>
    <xf numFmtId="2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/>
    </xf>
    <xf numFmtId="1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0" fontId="3" fillId="36" borderId="10" xfId="0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wrapText="1"/>
    </xf>
    <xf numFmtId="0" fontId="3" fillId="0" borderId="10" xfId="0" applyFont="1" applyFill="1" applyBorder="1" applyAlignment="1">
      <alignment/>
    </xf>
    <xf numFmtId="17" fontId="3" fillId="0" borderId="16" xfId="0" applyNumberFormat="1" applyFont="1" applyBorder="1" applyAlignment="1">
      <alignment horizontal="right"/>
    </xf>
    <xf numFmtId="0" fontId="3" fillId="0" borderId="16" xfId="0" applyFont="1" applyBorder="1" applyAlignment="1">
      <alignment horizontal="right" wrapText="1"/>
    </xf>
    <xf numFmtId="2" fontId="3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right" wrapText="1"/>
    </xf>
    <xf numFmtId="2" fontId="3" fillId="36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left"/>
    </xf>
    <xf numFmtId="0" fontId="8" fillId="36" borderId="10" xfId="0" applyFont="1" applyFill="1" applyBorder="1" applyAlignment="1">
      <alignment/>
    </xf>
    <xf numFmtId="2" fontId="3" fillId="36" borderId="10" xfId="0" applyNumberFormat="1" applyFont="1" applyFill="1" applyBorder="1" applyAlignment="1">
      <alignment horizontal="right"/>
    </xf>
    <xf numFmtId="18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3" fillId="36" borderId="10" xfId="55" applyFont="1" applyFill="1" applyBorder="1">
      <alignment/>
      <protection/>
    </xf>
    <xf numFmtId="17" fontId="3" fillId="0" borderId="10" xfId="0" applyNumberFormat="1" applyFont="1" applyBorder="1" applyAlignment="1">
      <alignment horizontal="right" vertical="center" wrapText="1"/>
    </xf>
    <xf numFmtId="49" fontId="3" fillId="0" borderId="10" xfId="55" applyNumberFormat="1" applyFont="1" applyBorder="1" applyAlignment="1">
      <alignment horizontal="right"/>
      <protection/>
    </xf>
    <xf numFmtId="0" fontId="3" fillId="0" borderId="10" xfId="55" applyFont="1" applyBorder="1" applyAlignment="1">
      <alignment horizontal="right"/>
      <protection/>
    </xf>
    <xf numFmtId="2" fontId="3" fillId="0" borderId="10" xfId="55" applyNumberFormat="1" applyFont="1" applyBorder="1" applyAlignment="1">
      <alignment horizontal="right"/>
      <protection/>
    </xf>
    <xf numFmtId="0" fontId="34" fillId="0" borderId="10" xfId="0" applyFont="1" applyBorder="1" applyAlignment="1">
      <alignment horizontal="left" vertical="top" wrapText="1"/>
    </xf>
    <xf numFmtId="17" fontId="3" fillId="0" borderId="10" xfId="0" applyNumberFormat="1" applyFont="1" applyBorder="1" applyAlignment="1">
      <alignment horizontal="right" wrapText="1"/>
    </xf>
    <xf numFmtId="49" fontId="11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right" vertical="center"/>
    </xf>
    <xf numFmtId="0" fontId="16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/>
    </xf>
    <xf numFmtId="0" fontId="3" fillId="0" borderId="10" xfId="0" applyFont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35" borderId="16" xfId="0" applyFont="1" applyFill="1" applyBorder="1" applyAlignment="1">
      <alignment horizontal="right"/>
    </xf>
    <xf numFmtId="0" fontId="3" fillId="35" borderId="10" xfId="0" applyFont="1" applyFill="1" applyBorder="1" applyAlignment="1">
      <alignment horizontal="right" vertical="center" wrapText="1"/>
    </xf>
    <xf numFmtId="1" fontId="3" fillId="35" borderId="10" xfId="0" applyNumberFormat="1" applyFont="1" applyFill="1" applyBorder="1" applyAlignment="1">
      <alignment horizontal="right" vertical="center" wrapText="1"/>
    </xf>
    <xf numFmtId="0" fontId="3" fillId="35" borderId="10" xfId="0" applyNumberFormat="1" applyFont="1" applyFill="1" applyBorder="1" applyAlignment="1">
      <alignment horizontal="right"/>
    </xf>
    <xf numFmtId="2" fontId="8" fillId="0" borderId="10" xfId="0" applyNumberFormat="1" applyFont="1" applyBorder="1" applyAlignment="1">
      <alignment horizontal="center"/>
    </xf>
    <xf numFmtId="1" fontId="8" fillId="0" borderId="10" xfId="0" applyNumberFormat="1" applyFont="1" applyBorder="1" applyAlignment="1">
      <alignment vertical="center" wrapText="1"/>
    </xf>
    <xf numFmtId="49" fontId="13" fillId="0" borderId="0" xfId="55" applyNumberFormat="1" applyFont="1" applyBorder="1" applyAlignment="1">
      <alignment horizontal="center"/>
      <protection/>
    </xf>
    <xf numFmtId="0" fontId="13" fillId="0" borderId="0" xfId="55" applyFont="1" applyFill="1" applyBorder="1" applyAlignment="1">
      <alignment horizontal="left"/>
      <protection/>
    </xf>
    <xf numFmtId="0" fontId="13" fillId="0" borderId="0" xfId="55" applyFont="1" applyBorder="1">
      <alignment/>
      <protection/>
    </xf>
    <xf numFmtId="0" fontId="13" fillId="0" borderId="0" xfId="55" applyFont="1" applyBorder="1" applyAlignment="1">
      <alignment horizontal="left"/>
      <protection/>
    </xf>
    <xf numFmtId="0" fontId="13" fillId="0" borderId="0" xfId="55" applyFont="1" applyBorder="1" applyAlignment="1">
      <alignment horizontal="center"/>
      <protection/>
    </xf>
    <xf numFmtId="2" fontId="13" fillId="0" borderId="0" xfId="55" applyNumberFormat="1" applyFont="1" applyBorder="1" applyAlignment="1">
      <alignment horizontal="center"/>
      <protection/>
    </xf>
    <xf numFmtId="0" fontId="3" fillId="0" borderId="10" xfId="0" applyNumberFormat="1" applyFont="1" applyBorder="1" applyAlignment="1">
      <alignment horizontal="right"/>
    </xf>
    <xf numFmtId="0" fontId="3" fillId="0" borderId="10" xfId="0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1" fontId="5" fillId="0" borderId="0" xfId="0" applyNumberFormat="1" applyFont="1" applyAlignment="1">
      <alignment/>
    </xf>
    <xf numFmtId="0" fontId="3" fillId="0" borderId="16" xfId="0" applyFont="1" applyBorder="1" applyAlignment="1">
      <alignment horizontal="right" vertical="center"/>
    </xf>
    <xf numFmtId="17" fontId="3" fillId="0" borderId="16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 wrapText="1"/>
    </xf>
    <xf numFmtId="1" fontId="3" fillId="0" borderId="16" xfId="0" applyNumberFormat="1" applyFont="1" applyBorder="1" applyAlignment="1">
      <alignment horizontal="right" vertical="center" wrapText="1"/>
    </xf>
    <xf numFmtId="2" fontId="35" fillId="0" borderId="16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wrapText="1"/>
    </xf>
    <xf numFmtId="1" fontId="3" fillId="0" borderId="10" xfId="0" applyNumberFormat="1" applyFont="1" applyFill="1" applyBorder="1" applyAlignment="1">
      <alignment horizontal="right" wrapText="1"/>
    </xf>
    <xf numFmtId="0" fontId="3" fillId="0" borderId="10" xfId="0" applyFont="1" applyFill="1" applyBorder="1" applyAlignment="1">
      <alignment horizontal="right"/>
    </xf>
    <xf numFmtId="182" fontId="3" fillId="0" borderId="10" xfId="0" applyNumberFormat="1" applyFont="1" applyBorder="1" applyAlignment="1">
      <alignment horizontal="right"/>
    </xf>
    <xf numFmtId="0" fontId="28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0" fillId="0" borderId="18" xfId="0" applyNumberFormat="1" applyBorder="1" applyAlignment="1">
      <alignment vertical="top" wrapText="1"/>
    </xf>
    <xf numFmtId="0" fontId="28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17" fontId="3" fillId="0" borderId="10" xfId="0" applyNumberFormat="1" applyFont="1" applyBorder="1" applyAlignment="1">
      <alignment horizontal="right"/>
    </xf>
    <xf numFmtId="0" fontId="3" fillId="36" borderId="15" xfId="0" applyFont="1" applyFill="1" applyBorder="1" applyAlignment="1">
      <alignment/>
    </xf>
    <xf numFmtId="0" fontId="3" fillId="0" borderId="2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 indent="15"/>
    </xf>
    <xf numFmtId="0" fontId="16" fillId="0" borderId="0" xfId="0" applyFont="1" applyBorder="1" applyAlignment="1">
      <alignment/>
    </xf>
    <xf numFmtId="0" fontId="8" fillId="0" borderId="2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vertical="center" wrapText="1"/>
    </xf>
    <xf numFmtId="182" fontId="8" fillId="0" borderId="10" xfId="0" applyNumberFormat="1" applyFont="1" applyBorder="1" applyAlignment="1">
      <alignment horizontal="right"/>
    </xf>
    <xf numFmtId="1" fontId="8" fillId="0" borderId="20" xfId="0" applyNumberFormat="1" applyFont="1" applyBorder="1" applyAlignment="1">
      <alignment horizontal="right" vertical="center" wrapText="1"/>
    </xf>
    <xf numFmtId="2" fontId="8" fillId="0" borderId="20" xfId="0" applyNumberFormat="1" applyFont="1" applyBorder="1" applyAlignment="1">
      <alignment horizontal="right" vertical="center" wrapText="1"/>
    </xf>
    <xf numFmtId="2" fontId="13" fillId="0" borderId="0" xfId="0" applyNumberFormat="1" applyFont="1" applyAlignment="1">
      <alignment vertical="top"/>
    </xf>
    <xf numFmtId="1" fontId="13" fillId="0" borderId="0" xfId="0" applyNumberFormat="1" applyFont="1" applyAlignment="1">
      <alignment vertical="top"/>
    </xf>
    <xf numFmtId="181" fontId="13" fillId="0" borderId="0" xfId="0" applyNumberFormat="1" applyFont="1" applyAlignment="1">
      <alignment vertical="top"/>
    </xf>
    <xf numFmtId="0" fontId="3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right" wrapText="1"/>
    </xf>
    <xf numFmtId="2" fontId="3" fillId="0" borderId="10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/>
    </xf>
    <xf numFmtId="17" fontId="3" fillId="0" borderId="16" xfId="0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right"/>
    </xf>
    <xf numFmtId="2" fontId="3" fillId="0" borderId="16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10" fillId="0" borderId="10" xfId="0" applyFont="1" applyBorder="1" applyAlignment="1">
      <alignment/>
    </xf>
    <xf numFmtId="1" fontId="10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2" fontId="3" fillId="0" borderId="10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right" vertical="top"/>
    </xf>
    <xf numFmtId="0" fontId="3" fillId="35" borderId="16" xfId="0" applyFont="1" applyFill="1" applyBorder="1" applyAlignment="1">
      <alignment horizontal="right" vertical="center"/>
    </xf>
    <xf numFmtId="49" fontId="3" fillId="35" borderId="10" xfId="0" applyNumberFormat="1" applyFont="1" applyFill="1" applyBorder="1" applyAlignment="1">
      <alignment horizontal="right"/>
    </xf>
    <xf numFmtId="1" fontId="8" fillId="35" borderId="10" xfId="0" applyNumberFormat="1" applyFont="1" applyFill="1" applyBorder="1" applyAlignment="1">
      <alignment horizontal="right" vertical="center" wrapText="1"/>
    </xf>
    <xf numFmtId="1" fontId="3" fillId="35" borderId="10" xfId="0" applyNumberFormat="1" applyFont="1" applyFill="1" applyBorder="1" applyAlignment="1">
      <alignment vertical="center" wrapText="1"/>
    </xf>
    <xf numFmtId="49" fontId="3" fillId="0" borderId="16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81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1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2" fontId="3" fillId="33" borderId="10" xfId="0" applyNumberFormat="1" applyFont="1" applyFill="1" applyBorder="1" applyAlignment="1">
      <alignment horizontal="right" vertical="center" wrapText="1"/>
    </xf>
    <xf numFmtId="0" fontId="81" fillId="33" borderId="10" xfId="0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/>
    </xf>
    <xf numFmtId="0" fontId="81" fillId="0" borderId="10" xfId="0" applyFont="1" applyBorder="1" applyAlignment="1">
      <alignment vertical="center" wrapText="1"/>
    </xf>
    <xf numFmtId="0" fontId="81" fillId="33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vertical="center" wrapText="1"/>
    </xf>
    <xf numFmtId="0" fontId="81" fillId="33" borderId="10" xfId="0" applyFont="1" applyFill="1" applyBorder="1" applyAlignment="1">
      <alignment vertical="top" wrapText="1"/>
    </xf>
    <xf numFmtId="1" fontId="3" fillId="33" borderId="10" xfId="0" applyNumberFormat="1" applyFont="1" applyFill="1" applyBorder="1" applyAlignment="1">
      <alignment vertical="center" wrapText="1"/>
    </xf>
    <xf numFmtId="2" fontId="81" fillId="0" borderId="10" xfId="0" applyNumberFormat="1" applyFont="1" applyBorder="1" applyAlignment="1">
      <alignment horizontal="right" vertical="center" wrapText="1"/>
    </xf>
    <xf numFmtId="2" fontId="81" fillId="33" borderId="10" xfId="0" applyNumberFormat="1" applyFont="1" applyFill="1" applyBorder="1" applyAlignment="1">
      <alignment horizontal="right" vertical="center" wrapText="1"/>
    </xf>
    <xf numFmtId="17" fontId="3" fillId="33" borderId="16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right" vertical="center" wrapText="1"/>
    </xf>
    <xf numFmtId="1" fontId="3" fillId="33" borderId="10" xfId="0" applyNumberFormat="1" applyFont="1" applyFill="1" applyBorder="1" applyAlignment="1">
      <alignment horizontal="right"/>
    </xf>
    <xf numFmtId="2" fontId="3" fillId="35" borderId="16" xfId="0" applyNumberFormat="1" applyFont="1" applyFill="1" applyBorder="1" applyAlignment="1">
      <alignment horizontal="right"/>
    </xf>
    <xf numFmtId="2" fontId="3" fillId="33" borderId="16" xfId="0" applyNumberFormat="1" applyFont="1" applyFill="1" applyBorder="1" applyAlignment="1">
      <alignment horizontal="right"/>
    </xf>
    <xf numFmtId="1" fontId="8" fillId="35" borderId="10" xfId="0" applyNumberFormat="1" applyFont="1" applyFill="1" applyBorder="1" applyAlignment="1">
      <alignment horizontal="right"/>
    </xf>
    <xf numFmtId="2" fontId="8" fillId="35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2" fontId="3" fillId="0" borderId="10" xfId="0" applyNumberFormat="1" applyFont="1" applyBorder="1" applyAlignment="1">
      <alignment vertical="top" wrapText="1"/>
    </xf>
    <xf numFmtId="0" fontId="3" fillId="0" borderId="21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top" wrapText="1"/>
    </xf>
    <xf numFmtId="2" fontId="3" fillId="0" borderId="21" xfId="0" applyNumberFormat="1" applyFont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right" vertical="top" wrapText="1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right" vertical="top" wrapText="1"/>
    </xf>
    <xf numFmtId="2" fontId="3" fillId="33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 vertical="top" wrapText="1" indent="1"/>
    </xf>
    <xf numFmtId="0" fontId="9" fillId="0" borderId="10" xfId="0" applyFont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right" vertical="center" wrapText="1"/>
    </xf>
    <xf numFmtId="0" fontId="9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vertical="top" wrapText="1"/>
    </xf>
    <xf numFmtId="0" fontId="8" fillId="35" borderId="10" xfId="0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vertical="center" wrapText="1"/>
    </xf>
    <xf numFmtId="0" fontId="81" fillId="33" borderId="10" xfId="0" applyFont="1" applyFill="1" applyBorder="1" applyAlignment="1">
      <alignment horizontal="right" vertical="center" wrapText="1"/>
    </xf>
    <xf numFmtId="3" fontId="81" fillId="33" borderId="10" xfId="0" applyNumberFormat="1" applyFont="1" applyFill="1" applyBorder="1" applyAlignment="1">
      <alignment horizontal="right" vertical="center"/>
    </xf>
    <xf numFmtId="0" fontId="81" fillId="0" borderId="10" xfId="0" applyFont="1" applyBorder="1" applyAlignment="1">
      <alignment horizontal="right" vertical="center" wrapText="1"/>
    </xf>
    <xf numFmtId="0" fontId="8" fillId="35" borderId="10" xfId="0" applyFont="1" applyFill="1" applyBorder="1" applyAlignment="1">
      <alignment horizontal="center" vertical="center" wrapText="1"/>
    </xf>
    <xf numFmtId="2" fontId="8" fillId="35" borderId="10" xfId="0" applyNumberFormat="1" applyFont="1" applyFill="1" applyBorder="1" applyAlignment="1">
      <alignment horizontal="right" vertical="center" wrapText="1"/>
    </xf>
    <xf numFmtId="1" fontId="8" fillId="37" borderId="10" xfId="0" applyNumberFormat="1" applyFont="1" applyFill="1" applyBorder="1" applyAlignment="1">
      <alignment horizontal="right" vertical="center" wrapText="1"/>
    </xf>
    <xf numFmtId="2" fontId="8" fillId="37" borderId="10" xfId="0" applyNumberFormat="1" applyFont="1" applyFill="1" applyBorder="1" applyAlignment="1">
      <alignment horizontal="right" vertical="center" wrapText="1"/>
    </xf>
    <xf numFmtId="0" fontId="3" fillId="0" borderId="22" xfId="0" applyFont="1" applyBorder="1" applyAlignment="1">
      <alignment horizontal="left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wrapText="1"/>
    </xf>
    <xf numFmtId="0" fontId="81" fillId="0" borderId="10" xfId="0" applyFont="1" applyBorder="1" applyAlignment="1">
      <alignment horizontal="left" vertical="center" wrapText="1"/>
    </xf>
    <xf numFmtId="1" fontId="8" fillId="38" borderId="10" xfId="0" applyNumberFormat="1" applyFont="1" applyFill="1" applyBorder="1" applyAlignment="1">
      <alignment horizontal="right"/>
    </xf>
    <xf numFmtId="2" fontId="8" fillId="38" borderId="10" xfId="0" applyNumberFormat="1" applyFont="1" applyFill="1" applyBorder="1" applyAlignment="1">
      <alignment horizontal="right"/>
    </xf>
    <xf numFmtId="0" fontId="8" fillId="38" borderId="10" xfId="0" applyFont="1" applyFill="1" applyBorder="1" applyAlignment="1">
      <alignment horizontal="right"/>
    </xf>
    <xf numFmtId="0" fontId="8" fillId="0" borderId="20" xfId="0" applyFont="1" applyBorder="1" applyAlignment="1">
      <alignment horizontal="left"/>
    </xf>
    <xf numFmtId="0" fontId="8" fillId="39" borderId="10" xfId="0" applyFont="1" applyFill="1" applyBorder="1" applyAlignment="1">
      <alignment horizontal="right" vertical="center" wrapText="1"/>
    </xf>
    <xf numFmtId="0" fontId="8" fillId="39" borderId="10" xfId="0" applyFont="1" applyFill="1" applyBorder="1" applyAlignment="1">
      <alignment horizontal="right"/>
    </xf>
    <xf numFmtId="2" fontId="3" fillId="0" borderId="10" xfId="0" applyNumberFormat="1" applyFont="1" applyBorder="1" applyAlignment="1">
      <alignment vertical="center" wrapText="1"/>
    </xf>
    <xf numFmtId="0" fontId="8" fillId="15" borderId="10" xfId="0" applyFont="1" applyFill="1" applyBorder="1" applyAlignment="1">
      <alignment horizontal="right"/>
    </xf>
    <xf numFmtId="2" fontId="8" fillId="15" borderId="10" xfId="0" applyNumberFormat="1" applyFont="1" applyFill="1" applyBorder="1" applyAlignment="1">
      <alignment horizontal="right"/>
    </xf>
    <xf numFmtId="0" fontId="3" fillId="15" borderId="10" xfId="0" applyFont="1" applyFill="1" applyBorder="1" applyAlignment="1">
      <alignment horizontal="center" vertical="center" wrapText="1"/>
    </xf>
    <xf numFmtId="182" fontId="8" fillId="15" borderId="10" xfId="0" applyNumberFormat="1" applyFont="1" applyFill="1" applyBorder="1" applyAlignment="1">
      <alignment horizontal="right"/>
    </xf>
    <xf numFmtId="0" fontId="3" fillId="15" borderId="10" xfId="0" applyFont="1" applyFill="1" applyBorder="1" applyAlignment="1">
      <alignment horizontal="right" vertical="center" wrapText="1"/>
    </xf>
    <xf numFmtId="2" fontId="3" fillId="15" borderId="10" xfId="0" applyNumberFormat="1" applyFont="1" applyFill="1" applyBorder="1" applyAlignment="1">
      <alignment horizontal="right" vertical="center" wrapText="1"/>
    </xf>
    <xf numFmtId="0" fontId="36" fillId="0" borderId="15" xfId="0" applyFont="1" applyFill="1" applyBorder="1" applyAlignment="1" applyProtection="1">
      <alignment/>
      <protection locked="0"/>
    </xf>
    <xf numFmtId="0" fontId="36" fillId="0" borderId="15" xfId="0" applyFont="1" applyBorder="1" applyAlignment="1" applyProtection="1">
      <alignment/>
      <protection locked="0"/>
    </xf>
    <xf numFmtId="0" fontId="36" fillId="33" borderId="15" xfId="0" applyFont="1" applyFill="1" applyBorder="1" applyAlignment="1" applyProtection="1">
      <alignment/>
      <protection locked="0"/>
    </xf>
    <xf numFmtId="1" fontId="8" fillId="15" borderId="10" xfId="0" applyNumberFormat="1" applyFont="1" applyFill="1" applyBorder="1" applyAlignment="1">
      <alignment horizontal="right"/>
    </xf>
    <xf numFmtId="0" fontId="8" fillId="15" borderId="10" xfId="0" applyFont="1" applyFill="1" applyBorder="1" applyAlignment="1">
      <alignment horizontal="left"/>
    </xf>
    <xf numFmtId="2" fontId="8" fillId="15" borderId="10" xfId="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vertical="top" wrapText="1"/>
    </xf>
    <xf numFmtId="2" fontId="3" fillId="15" borderId="10" xfId="0" applyNumberFormat="1" applyFont="1" applyFill="1" applyBorder="1" applyAlignment="1">
      <alignment horizontal="right" wrapText="1"/>
    </xf>
    <xf numFmtId="2" fontId="8" fillId="35" borderId="16" xfId="0" applyNumberFormat="1" applyFont="1" applyFill="1" applyBorder="1" applyAlignment="1">
      <alignment horizontal="right"/>
    </xf>
    <xf numFmtId="2" fontId="3" fillId="0" borderId="16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horizontal="right"/>
    </xf>
    <xf numFmtId="0" fontId="3" fillId="33" borderId="16" xfId="0" applyNumberFormat="1" applyFont="1" applyFill="1" applyBorder="1" applyAlignment="1">
      <alignment horizontal="right"/>
    </xf>
    <xf numFmtId="2" fontId="3" fillId="33" borderId="10" xfId="0" applyNumberFormat="1" applyFont="1" applyFill="1" applyBorder="1" applyAlignment="1">
      <alignment horizontal="right" wrapText="1"/>
    </xf>
    <xf numFmtId="1" fontId="8" fillId="33" borderId="10" xfId="0" applyNumberFormat="1" applyFont="1" applyFill="1" applyBorder="1" applyAlignment="1">
      <alignment horizontal="right"/>
    </xf>
    <xf numFmtId="2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2" fontId="8" fillId="33" borderId="10" xfId="0" applyNumberFormat="1" applyFont="1" applyFill="1" applyBorder="1" applyAlignment="1">
      <alignment horizontal="right"/>
    </xf>
    <xf numFmtId="0" fontId="8" fillId="33" borderId="10" xfId="0" applyFont="1" applyFill="1" applyBorder="1" applyAlignment="1">
      <alignment horizontal="right"/>
    </xf>
    <xf numFmtId="181" fontId="8" fillId="33" borderId="10" xfId="0" applyNumberFormat="1" applyFont="1" applyFill="1" applyBorder="1" applyAlignment="1">
      <alignment horizontal="right"/>
    </xf>
    <xf numFmtId="181" fontId="8" fillId="33" borderId="20" xfId="0" applyNumberFormat="1" applyFont="1" applyFill="1" applyBorder="1" applyAlignment="1">
      <alignment/>
    </xf>
    <xf numFmtId="2" fontId="8" fillId="33" borderId="20" xfId="0" applyNumberFormat="1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5" borderId="22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right" vertical="center"/>
    </xf>
    <xf numFmtId="0" fontId="3" fillId="35" borderId="11" xfId="0" applyFont="1" applyFill="1" applyBorder="1" applyAlignment="1">
      <alignment horizontal="right"/>
    </xf>
    <xf numFmtId="0" fontId="3" fillId="35" borderId="20" xfId="0" applyFont="1" applyFill="1" applyBorder="1" applyAlignment="1">
      <alignment horizontal="right" vertical="center" wrapText="1"/>
    </xf>
    <xf numFmtId="0" fontId="3" fillId="35" borderId="12" xfId="0" applyFont="1" applyFill="1" applyBorder="1" applyAlignment="1">
      <alignment horizontal="right" vertical="center" wrapText="1"/>
    </xf>
    <xf numFmtId="2" fontId="5" fillId="0" borderId="0" xfId="0" applyNumberFormat="1" applyFont="1" applyAlignment="1">
      <alignment/>
    </xf>
    <xf numFmtId="2" fontId="8" fillId="39" borderId="10" xfId="0" applyNumberFormat="1" applyFont="1" applyFill="1" applyBorder="1" applyAlignment="1">
      <alignment horizontal="right"/>
    </xf>
    <xf numFmtId="0" fontId="8" fillId="15" borderId="15" xfId="0" applyFont="1" applyFill="1" applyBorder="1" applyAlignment="1">
      <alignment horizontal="left"/>
    </xf>
    <xf numFmtId="0" fontId="8" fillId="15" borderId="20" xfId="0" applyFont="1" applyFill="1" applyBorder="1" applyAlignment="1">
      <alignment horizontal="left"/>
    </xf>
    <xf numFmtId="2" fontId="8" fillId="37" borderId="10" xfId="0" applyNumberFormat="1" applyFont="1" applyFill="1" applyBorder="1" applyAlignment="1">
      <alignment vertical="center" wrapText="1"/>
    </xf>
    <xf numFmtId="0" fontId="8" fillId="37" borderId="10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right" vertical="center" wrapText="1"/>
    </xf>
    <xf numFmtId="0" fontId="3" fillId="37" borderId="10" xfId="0" applyFont="1" applyFill="1" applyBorder="1" applyAlignment="1">
      <alignment horizontal="right" vertical="center" wrapText="1"/>
    </xf>
    <xf numFmtId="2" fontId="8" fillId="33" borderId="10" xfId="0" applyNumberFormat="1" applyFont="1" applyFill="1" applyBorder="1" applyAlignment="1">
      <alignment horizontal="right" vertical="center" wrapText="1"/>
    </xf>
    <xf numFmtId="0" fontId="8" fillId="37" borderId="21" xfId="0" applyFont="1" applyFill="1" applyBorder="1" applyAlignment="1">
      <alignment horizontal="right"/>
    </xf>
    <xf numFmtId="2" fontId="8" fillId="37" borderId="21" xfId="0" applyNumberFormat="1" applyFont="1" applyFill="1" applyBorder="1" applyAlignment="1">
      <alignment vertical="top" wrapText="1"/>
    </xf>
    <xf numFmtId="2" fontId="8" fillId="37" borderId="16" xfId="0" applyNumberFormat="1" applyFont="1" applyFill="1" applyBorder="1" applyAlignment="1">
      <alignment horizontal="right"/>
    </xf>
    <xf numFmtId="1" fontId="82" fillId="33" borderId="10" xfId="0" applyNumberFormat="1" applyFont="1" applyFill="1" applyBorder="1" applyAlignment="1">
      <alignment horizontal="right"/>
    </xf>
    <xf numFmtId="2" fontId="82" fillId="33" borderId="10" xfId="0" applyNumberFormat="1" applyFont="1" applyFill="1" applyBorder="1" applyAlignment="1">
      <alignment/>
    </xf>
    <xf numFmtId="0" fontId="82" fillId="33" borderId="10" xfId="0" applyFont="1" applyFill="1" applyBorder="1" applyAlignment="1">
      <alignment horizontal="right"/>
    </xf>
    <xf numFmtId="181" fontId="82" fillId="33" borderId="10" xfId="0" applyNumberFormat="1" applyFont="1" applyFill="1" applyBorder="1" applyAlignment="1">
      <alignment horizontal="right"/>
    </xf>
    <xf numFmtId="2" fontId="8" fillId="37" borderId="10" xfId="0" applyNumberFormat="1" applyFont="1" applyFill="1" applyBorder="1" applyAlignment="1">
      <alignment horizontal="center" vertical="center" wrapText="1"/>
    </xf>
    <xf numFmtId="181" fontId="5" fillId="0" borderId="0" xfId="0" applyNumberFormat="1" applyFont="1" applyAlignment="1">
      <alignment/>
    </xf>
    <xf numFmtId="0" fontId="83" fillId="33" borderId="15" xfId="0" applyFont="1" applyFill="1" applyBorder="1" applyAlignment="1">
      <alignment horizontal="left" vertical="center" wrapText="1"/>
    </xf>
    <xf numFmtId="1" fontId="8" fillId="33" borderId="10" xfId="0" applyNumberFormat="1" applyFont="1" applyFill="1" applyBorder="1" applyAlignment="1">
      <alignment horizontal="right" vertical="center" wrapText="1"/>
    </xf>
    <xf numFmtId="0" fontId="3" fillId="33" borderId="15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left"/>
    </xf>
    <xf numFmtId="2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 vertical="top" wrapText="1"/>
    </xf>
    <xf numFmtId="0" fontId="81" fillId="0" borderId="20" xfId="0" applyFont="1" applyBorder="1" applyAlignment="1">
      <alignment vertical="center" wrapText="1"/>
    </xf>
    <xf numFmtId="0" fontId="81" fillId="0" borderId="20" xfId="0" applyFont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2" fontId="8" fillId="0" borderId="10" xfId="0" applyNumberFormat="1" applyFont="1" applyBorder="1" applyAlignment="1">
      <alignment horizontal="right" wrapText="1"/>
    </xf>
    <xf numFmtId="1" fontId="3" fillId="0" borderId="20" xfId="0" applyNumberFormat="1" applyFont="1" applyBorder="1" applyAlignment="1">
      <alignment horizontal="right"/>
    </xf>
    <xf numFmtId="49" fontId="3" fillId="0" borderId="20" xfId="0" applyNumberFormat="1" applyFont="1" applyBorder="1" applyAlignment="1">
      <alignment horizontal="right" wrapText="1"/>
    </xf>
    <xf numFmtId="0" fontId="83" fillId="0" borderId="15" xfId="0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/>
    </xf>
    <xf numFmtId="0" fontId="10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right" vertical="center" indent="15"/>
    </xf>
    <xf numFmtId="0" fontId="10" fillId="0" borderId="0" xfId="0" applyFont="1" applyAlignment="1">
      <alignment horizontal="right" vertical="center" indent="15"/>
    </xf>
    <xf numFmtId="49" fontId="3" fillId="33" borderId="10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center" wrapText="1"/>
    </xf>
    <xf numFmtId="2" fontId="8" fillId="33" borderId="10" xfId="0" applyNumberFormat="1" applyFont="1" applyFill="1" applyBorder="1" applyAlignment="1">
      <alignment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right" vertical="center" wrapText="1"/>
    </xf>
    <xf numFmtId="2" fontId="3" fillId="35" borderId="10" xfId="0" applyNumberFormat="1" applyFont="1" applyFill="1" applyBorder="1" applyAlignment="1">
      <alignment horizontal="right" vertical="center" wrapText="1"/>
    </xf>
    <xf numFmtId="0" fontId="3" fillId="35" borderId="10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5" fillId="0" borderId="0" xfId="0" applyFont="1" applyAlignment="1">
      <alignment horizontal="right"/>
    </xf>
    <xf numFmtId="0" fontId="16" fillId="0" borderId="0" xfId="0" applyFont="1" applyBorder="1" applyAlignment="1">
      <alignment/>
    </xf>
    <xf numFmtId="0" fontId="29" fillId="0" borderId="23" xfId="0" applyFont="1" applyBorder="1" applyAlignment="1">
      <alignment horizontal="center" vertical="center" wrapText="1"/>
    </xf>
    <xf numFmtId="0" fontId="29" fillId="0" borderId="24" xfId="0" applyFont="1" applyBorder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 wrapText="1"/>
    </xf>
    <xf numFmtId="0" fontId="30" fillId="0" borderId="28" xfId="0" applyFont="1" applyBorder="1" applyAlignment="1">
      <alignment horizontal="center" vertical="center" wrapText="1"/>
    </xf>
    <xf numFmtId="0" fontId="30" fillId="0" borderId="26" xfId="0" applyFont="1" applyBorder="1" applyAlignment="1">
      <alignment vertical="center" wrapText="1"/>
    </xf>
    <xf numFmtId="0" fontId="30" fillId="0" borderId="27" xfId="0" applyFont="1" applyBorder="1" applyAlignment="1">
      <alignment vertical="center" wrapText="1"/>
    </xf>
    <xf numFmtId="0" fontId="30" fillId="0" borderId="28" xfId="0" applyFont="1" applyBorder="1" applyAlignment="1">
      <alignment vertical="center" wrapText="1"/>
    </xf>
    <xf numFmtId="0" fontId="0" fillId="35" borderId="0" xfId="0" applyFill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35" borderId="10" xfId="0" applyFill="1" applyBorder="1" applyAlignment="1" applyProtection="1">
      <alignment/>
      <protection locked="0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5" borderId="10" xfId="0" applyFill="1" applyBorder="1" applyAlignment="1" applyProtection="1">
      <alignment horizontal="center"/>
      <protection locked="0"/>
    </xf>
    <xf numFmtId="0" fontId="0" fillId="37" borderId="1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11" xfId="0" applyFont="1" applyBorder="1" applyAlignment="1">
      <alignment horizontal="center"/>
    </xf>
    <xf numFmtId="0" fontId="9" fillId="0" borderId="13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left" vertical="center" wrapText="1"/>
    </xf>
    <xf numFmtId="0" fontId="84" fillId="0" borderId="11" xfId="0" applyFont="1" applyBorder="1" applyAlignment="1">
      <alignment horizontal="left" wrapText="1"/>
    </xf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4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8" fillId="0" borderId="13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26" fillId="0" borderId="11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3" fillId="0" borderId="11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 textRotation="90" wrapText="1"/>
    </xf>
    <xf numFmtId="0" fontId="3" fillId="0" borderId="10" xfId="0" applyFont="1" applyBorder="1" applyAlignment="1">
      <alignment vertical="center" textRotation="90" wrapText="1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8" fillId="39" borderId="15" xfId="0" applyFont="1" applyFill="1" applyBorder="1" applyAlignment="1">
      <alignment horizontal="left" vertical="center" wrapText="1"/>
    </xf>
    <xf numFmtId="0" fontId="8" fillId="39" borderId="20" xfId="0" applyFont="1" applyFill="1" applyBorder="1" applyAlignment="1">
      <alignment horizontal="left" vertical="center" wrapText="1"/>
    </xf>
    <xf numFmtId="0" fontId="8" fillId="39" borderId="12" xfId="0" applyFont="1" applyFill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10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left"/>
    </xf>
    <xf numFmtId="0" fontId="8" fillId="0" borderId="20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33" borderId="15" xfId="0" applyFont="1" applyFill="1" applyBorder="1" applyAlignment="1">
      <alignment horizontal="left" vertical="center" wrapText="1"/>
    </xf>
    <xf numFmtId="0" fontId="8" fillId="33" borderId="20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36" borderId="15" xfId="0" applyFont="1" applyFill="1" applyBorder="1" applyAlignment="1">
      <alignment horizontal="left"/>
    </xf>
    <xf numFmtId="0" fontId="8" fillId="36" borderId="20" xfId="0" applyFont="1" applyFill="1" applyBorder="1" applyAlignment="1">
      <alignment horizontal="left"/>
    </xf>
    <xf numFmtId="0" fontId="8" fillId="36" borderId="12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8" fillId="15" borderId="15" xfId="0" applyFont="1" applyFill="1" applyBorder="1" applyAlignment="1">
      <alignment horizontal="left" vertical="center" wrapText="1"/>
    </xf>
    <xf numFmtId="0" fontId="8" fillId="15" borderId="20" xfId="0" applyFont="1" applyFill="1" applyBorder="1" applyAlignment="1">
      <alignment horizontal="left" vertical="center" wrapText="1"/>
    </xf>
    <xf numFmtId="0" fontId="8" fillId="15" borderId="12" xfId="0" applyFont="1" applyFill="1" applyBorder="1" applyAlignment="1">
      <alignment horizontal="left" vertical="center" wrapText="1"/>
    </xf>
    <xf numFmtId="0" fontId="8" fillId="15" borderId="15" xfId="0" applyFont="1" applyFill="1" applyBorder="1" applyAlignment="1">
      <alignment horizontal="left"/>
    </xf>
    <xf numFmtId="0" fontId="8" fillId="15" borderId="20" xfId="0" applyFont="1" applyFill="1" applyBorder="1" applyAlignment="1">
      <alignment horizontal="left"/>
    </xf>
    <xf numFmtId="0" fontId="8" fillId="15" borderId="12" xfId="0" applyFont="1" applyFill="1" applyBorder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8" fillId="37" borderId="15" xfId="0" applyFont="1" applyFill="1" applyBorder="1" applyAlignment="1">
      <alignment horizontal="left" vertical="center" wrapText="1"/>
    </xf>
    <xf numFmtId="0" fontId="8" fillId="37" borderId="20" xfId="0" applyFont="1" applyFill="1" applyBorder="1" applyAlignment="1">
      <alignment horizontal="left" vertical="center" wrapText="1"/>
    </xf>
    <xf numFmtId="0" fontId="8" fillId="37" borderId="12" xfId="0" applyFont="1" applyFill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/>
    </xf>
    <xf numFmtId="0" fontId="4" fillId="0" borderId="11" xfId="0" applyFont="1" applyFill="1" applyBorder="1" applyAlignment="1">
      <alignment horizontal="left" wrapText="1"/>
    </xf>
    <xf numFmtId="0" fontId="10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5" fillId="0" borderId="0" xfId="0" applyFont="1" applyBorder="1" applyAlignment="1">
      <alignment vertical="center" wrapText="1"/>
    </xf>
    <xf numFmtId="0" fontId="3" fillId="0" borderId="11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21" fillId="0" borderId="15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11" fillId="0" borderId="13" xfId="0" applyFont="1" applyBorder="1" applyAlignment="1">
      <alignment horizontal="center" vertical="top"/>
    </xf>
    <xf numFmtId="0" fontId="20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2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2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8" fillId="0" borderId="15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10" fillId="0" borderId="11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20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11" fillId="0" borderId="10" xfId="0" applyFont="1" applyBorder="1" applyAlignment="1">
      <alignment vertical="center" wrapText="1"/>
    </xf>
    <xf numFmtId="0" fontId="9" fillId="33" borderId="13" xfId="0" applyFont="1" applyFill="1" applyBorder="1" applyAlignment="1">
      <alignment vertical="top"/>
    </xf>
    <xf numFmtId="0" fontId="3" fillId="0" borderId="11" xfId="0" applyFont="1" applyBorder="1" applyAlignment="1">
      <alignment/>
    </xf>
    <xf numFmtId="0" fontId="9" fillId="33" borderId="13" xfId="0" applyFont="1" applyFill="1" applyBorder="1" applyAlignment="1">
      <alignment horizontal="center" vertical="top"/>
    </xf>
    <xf numFmtId="0" fontId="3" fillId="0" borderId="20" xfId="0" applyFont="1" applyBorder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8" fillId="0" borderId="0" xfId="0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20" xfId="0" applyFont="1" applyBorder="1" applyAlignment="1">
      <alignment horizontal="left"/>
    </xf>
    <xf numFmtId="0" fontId="16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10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13" xfId="0" applyFont="1" applyFill="1" applyBorder="1" applyAlignment="1">
      <alignment horizontal="center" vertical="top"/>
    </xf>
    <xf numFmtId="0" fontId="78" fillId="0" borderId="11" xfId="0" applyFont="1" applyBorder="1" applyAlignment="1">
      <alignment horizontal="center" vertical="center" wrapText="1"/>
    </xf>
    <xf numFmtId="0" fontId="80" fillId="0" borderId="0" xfId="0" applyFont="1" applyAlignment="1">
      <alignment horizontal="center" vertical="top" wrapText="1"/>
    </xf>
    <xf numFmtId="0" fontId="80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3" fillId="0" borderId="11" xfId="0" applyFont="1" applyBorder="1" applyAlignment="1">
      <alignment wrapText="1"/>
    </xf>
    <xf numFmtId="0" fontId="10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3" fillId="0" borderId="0" xfId="0" applyFont="1" applyBorder="1" applyAlignment="1">
      <alignment horizontal="center" vertical="center"/>
    </xf>
    <xf numFmtId="0" fontId="8" fillId="35" borderId="15" xfId="0" applyFont="1" applyFill="1" applyBorder="1" applyAlignment="1">
      <alignment horizontal="left"/>
    </xf>
    <xf numFmtId="0" fontId="8" fillId="35" borderId="20" xfId="0" applyFont="1" applyFill="1" applyBorder="1" applyAlignment="1">
      <alignment horizontal="left"/>
    </xf>
    <xf numFmtId="0" fontId="8" fillId="38" borderId="15" xfId="0" applyFont="1" applyFill="1" applyBorder="1" applyAlignment="1">
      <alignment horizontal="left" vertical="center" wrapText="1"/>
    </xf>
    <xf numFmtId="0" fontId="8" fillId="38" borderId="20" xfId="0" applyFont="1" applyFill="1" applyBorder="1" applyAlignment="1">
      <alignment horizontal="left" vertical="center" wrapText="1"/>
    </xf>
    <xf numFmtId="0" fontId="8" fillId="38" borderId="12" xfId="0" applyFont="1" applyFill="1" applyBorder="1" applyAlignment="1">
      <alignment horizontal="left" vertical="center" wrapText="1"/>
    </xf>
    <xf numFmtId="0" fontId="8" fillId="35" borderId="15" xfId="0" applyFont="1" applyFill="1" applyBorder="1" applyAlignment="1">
      <alignment horizontal="left" vertical="center" wrapText="1"/>
    </xf>
    <xf numFmtId="0" fontId="8" fillId="35" borderId="20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https://buhgalter.com.ua/?utm_source=exel&amp;utm_medium=banner&amp;utm_campaign=exel-blanki-inventarizacii-2015" TargetMode="External" /><Relationship Id="rId3" Type="http://schemas.openxmlformats.org/officeDocument/2006/relationships/hyperlink" Target="https://buhgalter.com.ua/?utm_source=exel&amp;utm_medium=banner&amp;utm_campaign=exel-blanki-inventarizacii-2015" TargetMode="Externa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0</xdr:rowOff>
    </xdr:from>
    <xdr:to>
      <xdr:col>0</xdr:col>
      <xdr:colOff>2809875</xdr:colOff>
      <xdr:row>35</xdr:row>
      <xdr:rowOff>133350</xdr:rowOff>
    </xdr:to>
    <xdr:pic>
      <xdr:nvPicPr>
        <xdr:cNvPr id="1" name="Рисунок 1" descr="Описание: D:\Изображение 075_cr.jp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181600"/>
          <a:ext cx="2809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8.v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9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0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udget.factor.ua/viewtopic.php?f=125&amp;t=5475&amp;utm_source=exel&amp;utm_medium=banner&amp;utm_campaign=exel-blanki-inventarizacii-2015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1.vml" /><Relationship Id="rId2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5"/>
  <dimension ref="A5:I5"/>
  <sheetViews>
    <sheetView zoomScalePageLayoutView="0" workbookViewId="0" topLeftCell="A1">
      <selection activeCell="I27" sqref="I27"/>
    </sheetView>
  </sheetViews>
  <sheetFormatPr defaultColWidth="9.00390625" defaultRowHeight="12.75"/>
  <cols>
    <col min="1" max="1" width="32.25390625" style="67" bestFit="1" customWidth="1"/>
    <col min="2" max="9" width="3.125" style="67" customWidth="1"/>
    <col min="10" max="11" width="9.125" style="67" customWidth="1"/>
    <col min="12" max="12" width="9.125" style="68" customWidth="1"/>
    <col min="13" max="13" width="5.75390625" style="68" customWidth="1"/>
    <col min="14" max="25" width="9.125" style="68" customWidth="1"/>
    <col min="26" max="16384" width="9.125" style="67" customWidth="1"/>
  </cols>
  <sheetData>
    <row r="5" spans="1:9" ht="17.25" customHeight="1">
      <c r="A5" s="69" t="s">
        <v>0</v>
      </c>
      <c r="B5" s="70" t="str">
        <f>LEFT(Заполнить!B4,1)</f>
        <v>0</v>
      </c>
      <c r="C5" s="70" t="str">
        <f>RIGHT(LEFT(Заполнить!$B$4,2),1)</f>
        <v>4</v>
      </c>
      <c r="D5" s="70" t="str">
        <f>RIGHT(LEFT(Заполнить!$B$4,3),1)</f>
        <v>3</v>
      </c>
      <c r="E5" s="70" t="str">
        <f>RIGHT(LEFT(Заполнить!$B$4,4),1)</f>
        <v>6</v>
      </c>
      <c r="F5" s="70" t="str">
        <f>RIGHT(LEFT(Заполнить!$B$4,5),1)</f>
        <v>6</v>
      </c>
      <c r="G5" s="70" t="str">
        <f>RIGHT(LEFT(Заполнить!$B$4,6),1)</f>
        <v>9</v>
      </c>
      <c r="H5" s="70" t="str">
        <f>RIGHT(LEFT(Заполнить!$B$4,7),1)</f>
        <v>3</v>
      </c>
      <c r="I5" s="70" t="str">
        <f>RIGHT(Заполнить!$B$4,1)</f>
        <v>3</v>
      </c>
    </row>
    <row r="7" ht="15.75" customHeight="1"/>
    <row r="9" ht="5.25" customHeight="1"/>
    <row r="10" ht="15.75" customHeight="1"/>
    <row r="12" ht="5.25" customHeight="1"/>
    <row r="13" ht="15.75" customHeight="1"/>
    <row r="15" ht="4.5" customHeight="1"/>
    <row r="16" ht="15.75" customHeight="1"/>
    <row r="18" ht="5.25" customHeight="1"/>
    <row r="19" ht="15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29">
    <pageSetUpPr fitToPage="1"/>
  </sheetPr>
  <dimension ref="A3:Q82"/>
  <sheetViews>
    <sheetView workbookViewId="0" topLeftCell="A16">
      <selection activeCell="A20" sqref="A20:IV37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10.75390625" style="1" bestFit="1" customWidth="1"/>
    <col min="5" max="5" width="12.625" style="1" bestFit="1" customWidth="1"/>
    <col min="6" max="6" width="9.25390625" style="1" bestFit="1" customWidth="1"/>
    <col min="7" max="7" width="7.125" style="1" customWidth="1"/>
    <col min="8" max="8" width="9.25390625" style="92" bestFit="1" customWidth="1"/>
    <col min="9" max="9" width="11.75390625" style="30" customWidth="1"/>
    <col min="10" max="10" width="9.25390625" style="1" bestFit="1" customWidth="1"/>
    <col min="11" max="11" width="9.25390625" style="92" bestFit="1" customWidth="1"/>
    <col min="12" max="12" width="12.375" style="92" customWidth="1"/>
    <col min="13" max="13" width="9.375" style="1" bestFit="1" customWidth="1"/>
    <col min="14" max="15" width="9.25390625" style="1" bestFit="1" customWidth="1"/>
    <col min="16" max="16" width="13.125" style="1" customWidth="1"/>
    <col min="17" max="19" width="9.125" style="1" customWidth="1"/>
    <col min="20" max="16384" width="9.125" style="1" customWidth="1"/>
  </cols>
  <sheetData>
    <row r="3" spans="2:14" ht="18.75">
      <c r="B3" s="218" t="s">
        <v>559</v>
      </c>
      <c r="N3" s="210" t="s">
        <v>45</v>
      </c>
    </row>
    <row r="4" spans="1:12" ht="15" customHeight="1">
      <c r="A4" s="75"/>
      <c r="B4" s="75"/>
      <c r="C4" s="75"/>
      <c r="D4" s="75"/>
      <c r="J4" s="38"/>
      <c r="K4" s="210"/>
      <c r="L4" s="219" t="s">
        <v>550</v>
      </c>
    </row>
    <row r="5" spans="1:14" ht="15" customHeight="1">
      <c r="A5" s="562"/>
      <c r="B5" s="562"/>
      <c r="C5" s="562"/>
      <c r="D5" s="562"/>
      <c r="K5" s="212"/>
      <c r="L5" s="217"/>
      <c r="M5" s="221"/>
      <c r="N5" s="218" t="s">
        <v>551</v>
      </c>
    </row>
    <row r="6" ht="15" customHeight="1">
      <c r="L6" s="211"/>
    </row>
    <row r="7" spans="1:16" ht="15.75">
      <c r="A7" s="527" t="s">
        <v>554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  <c r="N7" s="527"/>
      <c r="O7" s="527"/>
      <c r="P7" s="527"/>
    </row>
    <row r="8" spans="1:16" ht="15.75">
      <c r="A8" s="527" t="s">
        <v>1239</v>
      </c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  <c r="N8" s="527"/>
      <c r="O8" s="527"/>
      <c r="P8" s="527"/>
    </row>
    <row r="9" spans="1:16" ht="15.75">
      <c r="A9" s="6" t="s">
        <v>1240</v>
      </c>
      <c r="B9" s="6"/>
      <c r="C9" s="91"/>
      <c r="D9" s="91"/>
      <c r="E9" s="91"/>
      <c r="F9" s="91"/>
      <c r="G9" s="91"/>
      <c r="H9" s="91"/>
      <c r="I9" s="91"/>
      <c r="J9" s="91"/>
      <c r="K9" s="480"/>
      <c r="L9" s="480"/>
      <c r="M9" s="480"/>
      <c r="N9" s="480"/>
      <c r="O9" s="480"/>
      <c r="P9" s="480"/>
    </row>
    <row r="10" spans="1:16" ht="15.75">
      <c r="A10" s="6"/>
      <c r="B10" s="6" t="s">
        <v>1238</v>
      </c>
      <c r="C10" s="6"/>
      <c r="D10" s="6"/>
      <c r="E10" s="6"/>
      <c r="F10" s="6"/>
      <c r="G10" s="6"/>
      <c r="H10" s="484"/>
      <c r="I10" s="6"/>
      <c r="J10" s="6"/>
      <c r="K10" s="484"/>
      <c r="L10" s="484"/>
      <c r="M10" s="6"/>
      <c r="N10" s="6"/>
      <c r="O10" s="6"/>
      <c r="P10" s="6"/>
    </row>
    <row r="11" spans="1:16" ht="15.75">
      <c r="A11" s="6"/>
      <c r="B11" s="6" t="s">
        <v>640</v>
      </c>
      <c r="C11" s="6"/>
      <c r="D11" s="6"/>
      <c r="E11" s="6"/>
      <c r="F11" s="6"/>
      <c r="G11" s="6"/>
      <c r="H11" s="484"/>
      <c r="I11" s="6"/>
      <c r="J11" s="6"/>
      <c r="K11" s="484"/>
      <c r="L11" s="484"/>
      <c r="M11" s="6"/>
      <c r="N11" s="6"/>
      <c r="O11" s="6"/>
      <c r="P11" s="6"/>
    </row>
    <row r="12" spans="1:16" ht="15.75">
      <c r="A12" s="521"/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</row>
    <row r="14" spans="1:17" ht="12.75">
      <c r="A14" s="533" t="s">
        <v>23</v>
      </c>
      <c r="B14" s="533" t="s">
        <v>24</v>
      </c>
      <c r="C14" s="533" t="s">
        <v>25</v>
      </c>
      <c r="D14" s="533" t="s">
        <v>10</v>
      </c>
      <c r="E14" s="533"/>
      <c r="F14" s="533"/>
      <c r="G14" s="533" t="s">
        <v>11</v>
      </c>
      <c r="H14" s="533" t="s">
        <v>12</v>
      </c>
      <c r="I14" s="533"/>
      <c r="J14" s="533" t="s">
        <v>34</v>
      </c>
      <c r="K14" s="533" t="s">
        <v>36</v>
      </c>
      <c r="L14" s="533"/>
      <c r="M14" s="533"/>
      <c r="N14" s="533"/>
      <c r="O14" s="533"/>
      <c r="P14" s="533" t="s">
        <v>13</v>
      </c>
      <c r="Q14" s="534"/>
    </row>
    <row r="15" spans="1:17" ht="12.75">
      <c r="A15" s="533"/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4"/>
    </row>
    <row r="16" spans="1:17" ht="12.75">
      <c r="A16" s="533"/>
      <c r="B16" s="533"/>
      <c r="C16" s="533"/>
      <c r="D16" s="535" t="s">
        <v>26</v>
      </c>
      <c r="E16" s="535" t="s">
        <v>14</v>
      </c>
      <c r="F16" s="535" t="s">
        <v>15</v>
      </c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9"/>
    </row>
    <row r="17" spans="1:17" ht="61.5" customHeight="1">
      <c r="A17" s="533"/>
      <c r="B17" s="533"/>
      <c r="C17" s="533"/>
      <c r="D17" s="535"/>
      <c r="E17" s="535"/>
      <c r="F17" s="535"/>
      <c r="G17" s="533"/>
      <c r="H17" s="551" t="s">
        <v>16</v>
      </c>
      <c r="I17" s="552" t="s">
        <v>17</v>
      </c>
      <c r="J17" s="533"/>
      <c r="K17" s="551" t="s">
        <v>16</v>
      </c>
      <c r="L17" s="551" t="s">
        <v>18</v>
      </c>
      <c r="M17" s="535" t="s">
        <v>27</v>
      </c>
      <c r="N17" s="535" t="s">
        <v>19</v>
      </c>
      <c r="O17" s="535" t="s">
        <v>20</v>
      </c>
      <c r="P17" s="533"/>
      <c r="Q17" s="534"/>
    </row>
    <row r="18" spans="1:17" ht="12.75">
      <c r="A18" s="533"/>
      <c r="B18" s="533"/>
      <c r="C18" s="533"/>
      <c r="D18" s="535"/>
      <c r="E18" s="535"/>
      <c r="F18" s="535"/>
      <c r="G18" s="533"/>
      <c r="H18" s="551"/>
      <c r="I18" s="552"/>
      <c r="J18" s="533"/>
      <c r="K18" s="551"/>
      <c r="L18" s="551"/>
      <c r="M18" s="535"/>
      <c r="N18" s="535"/>
      <c r="O18" s="535"/>
      <c r="P18" s="533"/>
      <c r="Q18" s="534"/>
    </row>
    <row r="19" spans="1:17" ht="12.75">
      <c r="A19" s="11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  <c r="G19" s="11">
        <v>7</v>
      </c>
      <c r="H19" s="19">
        <v>8</v>
      </c>
      <c r="I19" s="209">
        <v>9</v>
      </c>
      <c r="J19" s="11">
        <v>10</v>
      </c>
      <c r="K19" s="19">
        <v>11</v>
      </c>
      <c r="L19" s="19">
        <v>12</v>
      </c>
      <c r="M19" s="11">
        <v>13</v>
      </c>
      <c r="N19" s="11">
        <v>14</v>
      </c>
      <c r="O19" s="11">
        <v>15</v>
      </c>
      <c r="P19" s="11">
        <v>16</v>
      </c>
      <c r="Q19" s="9"/>
    </row>
    <row r="20" spans="1:17" ht="12.75">
      <c r="A20" s="11"/>
      <c r="B20" s="566" t="s">
        <v>634</v>
      </c>
      <c r="C20" s="567"/>
      <c r="D20" s="567"/>
      <c r="E20" s="567"/>
      <c r="F20" s="567"/>
      <c r="G20" s="568"/>
      <c r="H20" s="471">
        <f>SUM(H21:H21)</f>
        <v>11413</v>
      </c>
      <c r="I20" s="452">
        <f>SUM(I21:I21)</f>
        <v>8660</v>
      </c>
      <c r="J20" s="471"/>
      <c r="K20" s="471">
        <f>SUM(K21:K21)</f>
        <v>11413</v>
      </c>
      <c r="L20" s="452">
        <f>SUM(L21:L21)</f>
        <v>8660</v>
      </c>
      <c r="M20" s="471">
        <f>SUM(M21:M21)</f>
        <v>4330</v>
      </c>
      <c r="N20" s="452">
        <f>SUM(N21:N21)</f>
        <v>8660</v>
      </c>
      <c r="O20" s="11"/>
      <c r="P20" s="11"/>
      <c r="Q20" s="9"/>
    </row>
    <row r="21" spans="1:17" ht="12.75">
      <c r="A21" s="10">
        <v>1</v>
      </c>
      <c r="B21" s="377" t="s">
        <v>1124</v>
      </c>
      <c r="C21" s="357"/>
      <c r="D21" s="487"/>
      <c r="E21" s="357"/>
      <c r="F21" s="357"/>
      <c r="G21" s="348" t="s">
        <v>533</v>
      </c>
      <c r="H21" s="353">
        <v>11413</v>
      </c>
      <c r="I21" s="354">
        <v>8660</v>
      </c>
      <c r="J21" s="363"/>
      <c r="K21" s="353">
        <v>11413</v>
      </c>
      <c r="L21" s="354">
        <v>8660</v>
      </c>
      <c r="M21" s="351">
        <f>(L21)*50%</f>
        <v>4330</v>
      </c>
      <c r="N21" s="351">
        <v>8660</v>
      </c>
      <c r="O21" s="11"/>
      <c r="P21" s="11"/>
      <c r="Q21" s="9"/>
    </row>
    <row r="22" spans="1:17" ht="25.5">
      <c r="A22" s="11"/>
      <c r="B22" s="488" t="s">
        <v>657</v>
      </c>
      <c r="C22" s="69"/>
      <c r="D22" s="69"/>
      <c r="E22" s="69"/>
      <c r="F22" s="69"/>
      <c r="G22" s="69"/>
      <c r="H22" s="463">
        <f>SUM(H23:H34)</f>
        <v>25</v>
      </c>
      <c r="I22" s="489">
        <f>SUM(I23:I34)</f>
        <v>2042</v>
      </c>
      <c r="J22" s="69"/>
      <c r="K22" s="471">
        <f>SUM(K23:K34)</f>
        <v>25</v>
      </c>
      <c r="L22" s="452">
        <f>SUM(L23:L34)</f>
        <v>2042</v>
      </c>
      <c r="M22" s="490">
        <f>SUM(M23:M34)</f>
        <v>1021</v>
      </c>
      <c r="N22" s="490">
        <f>SUM(N23:N34)</f>
        <v>1021</v>
      </c>
      <c r="O22" s="11"/>
      <c r="P22" s="11"/>
      <c r="Q22" s="9"/>
    </row>
    <row r="23" spans="1:17" ht="25.5">
      <c r="A23" s="10">
        <v>1</v>
      </c>
      <c r="B23" s="346" t="s">
        <v>641</v>
      </c>
      <c r="C23" s="12"/>
      <c r="D23" s="348" t="s">
        <v>645</v>
      </c>
      <c r="E23" s="12"/>
      <c r="F23" s="12"/>
      <c r="G23" s="10" t="s">
        <v>533</v>
      </c>
      <c r="H23" s="350">
        <v>2</v>
      </c>
      <c r="I23" s="351">
        <v>4</v>
      </c>
      <c r="J23" s="236"/>
      <c r="K23" s="350">
        <v>2</v>
      </c>
      <c r="L23" s="351">
        <v>4</v>
      </c>
      <c r="M23" s="350">
        <f>(L23)*50%</f>
        <v>2</v>
      </c>
      <c r="N23" s="351">
        <f>L23-M23</f>
        <v>2</v>
      </c>
      <c r="O23" s="18"/>
      <c r="P23" s="12"/>
      <c r="Q23" s="9"/>
    </row>
    <row r="24" spans="1:17" ht="25.5">
      <c r="A24" s="10">
        <v>2</v>
      </c>
      <c r="B24" s="346" t="s">
        <v>642</v>
      </c>
      <c r="C24" s="195"/>
      <c r="D24" s="348" t="s">
        <v>646</v>
      </c>
      <c r="E24" s="12"/>
      <c r="F24" s="12"/>
      <c r="G24" s="10" t="s">
        <v>533</v>
      </c>
      <c r="H24" s="350">
        <v>2</v>
      </c>
      <c r="I24" s="351">
        <v>264</v>
      </c>
      <c r="J24" s="236"/>
      <c r="K24" s="350">
        <v>2</v>
      </c>
      <c r="L24" s="351">
        <v>264</v>
      </c>
      <c r="M24" s="350">
        <f aca="true" t="shared" si="0" ref="M24:M34">(L24)*50%</f>
        <v>132</v>
      </c>
      <c r="N24" s="351">
        <f aca="true" t="shared" si="1" ref="N24:N34">L24-M24</f>
        <v>132</v>
      </c>
      <c r="O24" s="18"/>
      <c r="P24" s="12"/>
      <c r="Q24" s="9"/>
    </row>
    <row r="25" spans="1:17" ht="12.75">
      <c r="A25" s="10">
        <v>3</v>
      </c>
      <c r="B25" s="346" t="s">
        <v>532</v>
      </c>
      <c r="C25" s="195"/>
      <c r="D25" s="348">
        <v>1130022</v>
      </c>
      <c r="E25" s="12"/>
      <c r="F25" s="12"/>
      <c r="G25" s="10" t="s">
        <v>533</v>
      </c>
      <c r="H25" s="350">
        <v>1</v>
      </c>
      <c r="I25" s="351">
        <v>358</v>
      </c>
      <c r="J25" s="236"/>
      <c r="K25" s="350">
        <v>1</v>
      </c>
      <c r="L25" s="351">
        <v>358</v>
      </c>
      <c r="M25" s="350">
        <f t="shared" si="0"/>
        <v>179</v>
      </c>
      <c r="N25" s="351">
        <f t="shared" si="1"/>
        <v>179</v>
      </c>
      <c r="O25" s="18"/>
      <c r="P25" s="12"/>
      <c r="Q25" s="9"/>
    </row>
    <row r="26" spans="1:17" ht="25.5">
      <c r="A26" s="10">
        <v>4</v>
      </c>
      <c r="B26" s="346" t="s">
        <v>643</v>
      </c>
      <c r="C26" s="195"/>
      <c r="D26" s="348" t="s">
        <v>647</v>
      </c>
      <c r="E26" s="234"/>
      <c r="F26" s="234"/>
      <c r="G26" s="10" t="s">
        <v>533</v>
      </c>
      <c r="H26" s="350">
        <v>7</v>
      </c>
      <c r="I26" s="351">
        <v>259</v>
      </c>
      <c r="J26" s="237"/>
      <c r="K26" s="350">
        <v>7</v>
      </c>
      <c r="L26" s="351">
        <v>259</v>
      </c>
      <c r="M26" s="350">
        <f t="shared" si="0"/>
        <v>129.5</v>
      </c>
      <c r="N26" s="351">
        <f t="shared" si="1"/>
        <v>129.5</v>
      </c>
      <c r="O26" s="18"/>
      <c r="P26" s="12"/>
      <c r="Q26" s="9"/>
    </row>
    <row r="27" spans="1:17" ht="25.5">
      <c r="A27" s="10">
        <v>5</v>
      </c>
      <c r="B27" s="347" t="s">
        <v>644</v>
      </c>
      <c r="C27" s="195"/>
      <c r="D27" s="349" t="s">
        <v>648</v>
      </c>
      <c r="E27" s="234"/>
      <c r="F27" s="234"/>
      <c r="G27" s="10" t="s">
        <v>533</v>
      </c>
      <c r="H27" s="350">
        <v>2</v>
      </c>
      <c r="I27" s="351">
        <v>102</v>
      </c>
      <c r="J27" s="237"/>
      <c r="K27" s="350">
        <v>2</v>
      </c>
      <c r="L27" s="351">
        <v>102</v>
      </c>
      <c r="M27" s="350">
        <f t="shared" si="0"/>
        <v>51</v>
      </c>
      <c r="N27" s="351">
        <f t="shared" si="1"/>
        <v>51</v>
      </c>
      <c r="O27" s="18"/>
      <c r="P27" s="12"/>
      <c r="Q27" s="9"/>
    </row>
    <row r="28" spans="1:17" ht="12.75">
      <c r="A28" s="10">
        <v>6</v>
      </c>
      <c r="B28" s="347" t="s">
        <v>644</v>
      </c>
      <c r="C28" s="195"/>
      <c r="D28" s="349">
        <v>1130076</v>
      </c>
      <c r="E28" s="12"/>
      <c r="F28" s="12"/>
      <c r="G28" s="10" t="s">
        <v>533</v>
      </c>
      <c r="H28" s="350">
        <v>1</v>
      </c>
      <c r="I28" s="351">
        <v>62</v>
      </c>
      <c r="J28" s="236"/>
      <c r="K28" s="350">
        <v>1</v>
      </c>
      <c r="L28" s="351">
        <v>62</v>
      </c>
      <c r="M28" s="350">
        <f t="shared" si="0"/>
        <v>31</v>
      </c>
      <c r="N28" s="351">
        <f t="shared" si="1"/>
        <v>31</v>
      </c>
      <c r="O28" s="18"/>
      <c r="P28" s="12"/>
      <c r="Q28" s="9"/>
    </row>
    <row r="29" spans="1:17" ht="25.5">
      <c r="A29" s="10">
        <v>7</v>
      </c>
      <c r="B29" s="352" t="s">
        <v>649</v>
      </c>
      <c r="C29" s="195"/>
      <c r="D29" s="349" t="s">
        <v>655</v>
      </c>
      <c r="E29" s="234"/>
      <c r="F29" s="234"/>
      <c r="G29" s="10" t="s">
        <v>533</v>
      </c>
      <c r="H29" s="350">
        <v>4</v>
      </c>
      <c r="I29" s="351">
        <v>209</v>
      </c>
      <c r="J29" s="237"/>
      <c r="K29" s="350">
        <v>4</v>
      </c>
      <c r="L29" s="351">
        <v>209</v>
      </c>
      <c r="M29" s="350">
        <f t="shared" si="0"/>
        <v>104.5</v>
      </c>
      <c r="N29" s="351">
        <f t="shared" si="1"/>
        <v>104.5</v>
      </c>
      <c r="O29" s="18"/>
      <c r="P29" s="12"/>
      <c r="Q29" s="9"/>
    </row>
    <row r="30" spans="1:17" ht="12.75">
      <c r="A30" s="10">
        <v>8</v>
      </c>
      <c r="B30" s="347" t="s">
        <v>650</v>
      </c>
      <c r="C30" s="195"/>
      <c r="D30" s="349">
        <v>1130296</v>
      </c>
      <c r="E30" s="12"/>
      <c r="F30" s="12"/>
      <c r="G30" s="10" t="s">
        <v>533</v>
      </c>
      <c r="H30" s="353">
        <v>1</v>
      </c>
      <c r="I30" s="354">
        <v>15</v>
      </c>
      <c r="J30" s="236"/>
      <c r="K30" s="353">
        <v>1</v>
      </c>
      <c r="L30" s="354">
        <v>15</v>
      </c>
      <c r="M30" s="353">
        <f t="shared" si="0"/>
        <v>7.5</v>
      </c>
      <c r="N30" s="354">
        <f t="shared" si="1"/>
        <v>7.5</v>
      </c>
      <c r="O30" s="18"/>
      <c r="P30" s="12"/>
      <c r="Q30" s="9"/>
    </row>
    <row r="31" spans="1:17" ht="25.5">
      <c r="A31" s="10">
        <v>9</v>
      </c>
      <c r="B31" s="347" t="s">
        <v>651</v>
      </c>
      <c r="C31" s="195"/>
      <c r="D31" s="349" t="s">
        <v>656</v>
      </c>
      <c r="E31" s="234"/>
      <c r="F31" s="234"/>
      <c r="G31" s="10" t="s">
        <v>533</v>
      </c>
      <c r="H31" s="208">
        <v>2</v>
      </c>
      <c r="I31" s="213">
        <v>66</v>
      </c>
      <c r="J31" s="237"/>
      <c r="K31" s="208">
        <v>2</v>
      </c>
      <c r="L31" s="213">
        <v>66</v>
      </c>
      <c r="M31" s="208">
        <f t="shared" si="0"/>
        <v>33</v>
      </c>
      <c r="N31" s="213">
        <f t="shared" si="1"/>
        <v>33</v>
      </c>
      <c r="O31" s="18"/>
      <c r="P31" s="12"/>
      <c r="Q31" s="9"/>
    </row>
    <row r="32" spans="1:17" ht="12.75">
      <c r="A32" s="10">
        <v>10</v>
      </c>
      <c r="B32" s="347" t="s">
        <v>652</v>
      </c>
      <c r="C32" s="195"/>
      <c r="D32" s="349">
        <v>1130298</v>
      </c>
      <c r="E32" s="234"/>
      <c r="F32" s="234"/>
      <c r="G32" s="10" t="s">
        <v>533</v>
      </c>
      <c r="H32" s="208">
        <v>1</v>
      </c>
      <c r="I32" s="213">
        <v>178</v>
      </c>
      <c r="J32" s="237"/>
      <c r="K32" s="208">
        <v>1</v>
      </c>
      <c r="L32" s="213">
        <v>178</v>
      </c>
      <c r="M32" s="208">
        <f t="shared" si="0"/>
        <v>89</v>
      </c>
      <c r="N32" s="213">
        <f t="shared" si="1"/>
        <v>89</v>
      </c>
      <c r="O32" s="18"/>
      <c r="P32" s="12"/>
      <c r="Q32" s="9"/>
    </row>
    <row r="33" spans="1:17" ht="12.75">
      <c r="A33" s="10">
        <v>11</v>
      </c>
      <c r="B33" s="347" t="s">
        <v>653</v>
      </c>
      <c r="C33" s="195"/>
      <c r="D33" s="349">
        <v>1130315</v>
      </c>
      <c r="E33" s="234"/>
      <c r="F33" s="234"/>
      <c r="G33" s="10" t="s">
        <v>533</v>
      </c>
      <c r="H33" s="208">
        <v>1</v>
      </c>
      <c r="I33" s="213">
        <v>495</v>
      </c>
      <c r="J33" s="237"/>
      <c r="K33" s="208">
        <v>1</v>
      </c>
      <c r="L33" s="213">
        <v>495</v>
      </c>
      <c r="M33" s="208">
        <f t="shared" si="0"/>
        <v>247.5</v>
      </c>
      <c r="N33" s="213">
        <f t="shared" si="1"/>
        <v>247.5</v>
      </c>
      <c r="O33" s="18"/>
      <c r="P33" s="12"/>
      <c r="Q33" s="9"/>
    </row>
    <row r="34" spans="1:17" ht="12.75">
      <c r="A34" s="10">
        <v>12</v>
      </c>
      <c r="B34" s="347" t="s">
        <v>654</v>
      </c>
      <c r="C34" s="195"/>
      <c r="D34" s="349">
        <v>1130328</v>
      </c>
      <c r="E34" s="234"/>
      <c r="F34" s="234"/>
      <c r="G34" s="10" t="s">
        <v>533</v>
      </c>
      <c r="H34" s="208">
        <v>1</v>
      </c>
      <c r="I34" s="213">
        <v>30</v>
      </c>
      <c r="J34" s="237"/>
      <c r="K34" s="208">
        <v>1</v>
      </c>
      <c r="L34" s="213">
        <v>30</v>
      </c>
      <c r="M34" s="208">
        <f t="shared" si="0"/>
        <v>15</v>
      </c>
      <c r="N34" s="213">
        <f t="shared" si="1"/>
        <v>15</v>
      </c>
      <c r="O34" s="18"/>
      <c r="P34" s="12"/>
      <c r="Q34" s="9"/>
    </row>
    <row r="35" spans="1:16" ht="12.75">
      <c r="A35" s="184"/>
      <c r="B35" s="136" t="s">
        <v>638</v>
      </c>
      <c r="C35" s="136"/>
      <c r="D35" s="136"/>
      <c r="E35" s="136"/>
      <c r="F35" s="136"/>
      <c r="G35" s="136"/>
      <c r="H35" s="226">
        <f>SUM(H23:H34)</f>
        <v>25</v>
      </c>
      <c r="I35" s="224">
        <f>SUM(I23:I34)</f>
        <v>2042</v>
      </c>
      <c r="J35" s="136"/>
      <c r="K35" s="226">
        <f>SUM(K23:K34)</f>
        <v>25</v>
      </c>
      <c r="L35" s="225">
        <f>SUM(L23:L34)</f>
        <v>2042</v>
      </c>
      <c r="M35" s="225">
        <f>SUM(M23:M34)</f>
        <v>1021</v>
      </c>
      <c r="N35" s="225">
        <f>SUM(N23:N34)</f>
        <v>1021</v>
      </c>
      <c r="O35" s="136"/>
      <c r="P35" s="136"/>
    </row>
    <row r="36" spans="1:16" ht="12.75">
      <c r="A36" s="184"/>
      <c r="B36" s="136" t="s">
        <v>558</v>
      </c>
      <c r="C36" s="136"/>
      <c r="D36" s="136"/>
      <c r="E36" s="136"/>
      <c r="F36" s="136"/>
      <c r="G36" s="136"/>
      <c r="H36" s="226"/>
      <c r="I36" s="227"/>
      <c r="J36" s="136"/>
      <c r="K36" s="226"/>
      <c r="L36" s="226"/>
      <c r="M36" s="136"/>
      <c r="N36" s="136"/>
      <c r="O36" s="136"/>
      <c r="P36" s="136"/>
    </row>
    <row r="37" spans="1:16" ht="12.75">
      <c r="A37" s="184"/>
      <c r="B37" s="563" t="s">
        <v>563</v>
      </c>
      <c r="C37" s="564"/>
      <c r="D37" s="564"/>
      <c r="E37" s="564"/>
      <c r="F37" s="564"/>
      <c r="G37" s="564"/>
      <c r="H37" s="564"/>
      <c r="I37" s="564"/>
      <c r="J37" s="565"/>
      <c r="K37" s="223">
        <f>SUM(K20+K22)</f>
        <v>11438</v>
      </c>
      <c r="L37" s="225">
        <f>SUM(L20+L22)</f>
        <v>10702</v>
      </c>
      <c r="M37" s="136"/>
      <c r="N37" s="136"/>
      <c r="O37" s="136"/>
      <c r="P37" s="136"/>
    </row>
    <row r="39" spans="2:16" ht="15.75">
      <c r="B39" s="177" t="s">
        <v>562</v>
      </c>
      <c r="C39" s="177"/>
      <c r="D39" s="285"/>
      <c r="E39" s="285">
        <f>SUM(H20+H22)</f>
        <v>11438</v>
      </c>
      <c r="F39" s="4"/>
      <c r="G39" s="4"/>
      <c r="H39" s="80"/>
      <c r="I39" s="17"/>
      <c r="J39" s="4"/>
      <c r="K39" s="80"/>
      <c r="L39" s="80"/>
      <c r="M39" s="4"/>
      <c r="N39" s="4"/>
      <c r="O39" s="4"/>
      <c r="P39" s="4"/>
    </row>
    <row r="40" spans="2:16" ht="15.75">
      <c r="B40" s="177" t="s">
        <v>564</v>
      </c>
      <c r="C40" s="177"/>
      <c r="D40" s="444"/>
      <c r="E40" s="444">
        <f>SUM(I20+I22)</f>
        <v>10702</v>
      </c>
      <c r="F40" s="4"/>
      <c r="G40" s="4"/>
      <c r="H40" s="80"/>
      <c r="I40" s="17"/>
      <c r="J40" s="4"/>
      <c r="K40" s="80"/>
      <c r="L40" s="80"/>
      <c r="M40" s="4"/>
      <c r="N40" s="4"/>
      <c r="O40" s="4"/>
      <c r="P40" s="4"/>
    </row>
    <row r="41" spans="2:16" ht="15.75">
      <c r="B41" s="4"/>
      <c r="C41" s="4"/>
      <c r="D41" s="4"/>
      <c r="E41" s="4"/>
      <c r="F41" s="4"/>
      <c r="G41" s="4"/>
      <c r="H41" s="80"/>
      <c r="I41" s="17"/>
      <c r="J41" s="4"/>
      <c r="K41" s="80"/>
      <c r="L41" s="80"/>
      <c r="M41" s="4"/>
      <c r="N41" s="4"/>
      <c r="O41" s="4"/>
      <c r="P41" s="4"/>
    </row>
    <row r="44" spans="2:14" ht="32.25" customHeight="1">
      <c r="B44" s="163" t="s">
        <v>126</v>
      </c>
      <c r="C44" s="164"/>
      <c r="D44" s="560" t="s">
        <v>565</v>
      </c>
      <c r="E44" s="560"/>
      <c r="F44" s="560"/>
      <c r="G44" s="560"/>
      <c r="H44" s="560"/>
      <c r="I44" s="228"/>
      <c r="J44" s="175"/>
      <c r="K44" s="228"/>
      <c r="L44" s="559" t="s">
        <v>566</v>
      </c>
      <c r="M44" s="559"/>
      <c r="N44" s="559"/>
    </row>
    <row r="45" spans="2:14" ht="15.75" customHeight="1">
      <c r="B45" s="164"/>
      <c r="C45" s="164"/>
      <c r="D45" s="542" t="s">
        <v>7</v>
      </c>
      <c r="E45" s="542"/>
      <c r="F45" s="542"/>
      <c r="G45" s="542"/>
      <c r="H45" s="542"/>
      <c r="I45" s="229"/>
      <c r="J45" s="168" t="s">
        <v>8</v>
      </c>
      <c r="K45" s="229"/>
      <c r="L45" s="542" t="s">
        <v>569</v>
      </c>
      <c r="M45" s="542"/>
      <c r="N45" s="542"/>
    </row>
    <row r="46" spans="2:14" ht="27.75" customHeight="1">
      <c r="B46" s="177" t="s">
        <v>567</v>
      </c>
      <c r="C46" s="164"/>
      <c r="D46" s="560" t="s">
        <v>528</v>
      </c>
      <c r="E46" s="560"/>
      <c r="F46" s="560"/>
      <c r="G46" s="560"/>
      <c r="H46" s="560"/>
      <c r="I46" s="228"/>
      <c r="J46" s="175"/>
      <c r="K46" s="228"/>
      <c r="L46" s="559" t="s">
        <v>568</v>
      </c>
      <c r="M46" s="559"/>
      <c r="N46" s="559"/>
    </row>
    <row r="47" spans="2:14" ht="15.75">
      <c r="B47" s="177"/>
      <c r="C47" s="164"/>
      <c r="D47" s="476"/>
      <c r="E47" s="478" t="s">
        <v>1228</v>
      </c>
      <c r="F47" s="476"/>
      <c r="G47" s="476"/>
      <c r="H47" s="476"/>
      <c r="I47" s="228"/>
      <c r="J47" s="479" t="s">
        <v>1233</v>
      </c>
      <c r="K47" s="228"/>
      <c r="L47" s="542" t="s">
        <v>569</v>
      </c>
      <c r="M47" s="542"/>
      <c r="N47" s="542"/>
    </row>
    <row r="48" spans="2:14" ht="38.25" customHeight="1">
      <c r="B48" s="177" t="s">
        <v>1229</v>
      </c>
      <c r="C48" s="164"/>
      <c r="D48" s="560" t="s">
        <v>1237</v>
      </c>
      <c r="E48" s="560"/>
      <c r="F48" s="560"/>
      <c r="G48" s="560"/>
      <c r="H48" s="560"/>
      <c r="I48" s="228"/>
      <c r="J48" s="477" t="s">
        <v>1232</v>
      </c>
      <c r="K48" s="228"/>
      <c r="L48" s="559" t="s">
        <v>1230</v>
      </c>
      <c r="M48" s="559"/>
      <c r="N48" s="559"/>
    </row>
    <row r="49" spans="2:14" ht="12.75">
      <c r="B49" s="164"/>
      <c r="C49" s="164"/>
      <c r="D49" s="542" t="s">
        <v>7</v>
      </c>
      <c r="E49" s="542"/>
      <c r="F49" s="542"/>
      <c r="G49" s="542"/>
      <c r="H49" s="542"/>
      <c r="I49" s="229"/>
      <c r="J49" s="168" t="s">
        <v>8</v>
      </c>
      <c r="K49" s="229"/>
      <c r="L49" s="542" t="s">
        <v>569</v>
      </c>
      <c r="M49" s="542"/>
      <c r="N49" s="542"/>
    </row>
    <row r="50" spans="2:14" ht="15.75">
      <c r="B50" s="163" t="s">
        <v>127</v>
      </c>
      <c r="C50" s="164"/>
      <c r="D50" s="560" t="s">
        <v>1231</v>
      </c>
      <c r="E50" s="560"/>
      <c r="F50" s="560"/>
      <c r="G50" s="560"/>
      <c r="H50" s="560"/>
      <c r="I50" s="228"/>
      <c r="J50" s="175"/>
      <c r="K50" s="228"/>
      <c r="L50" s="559" t="s">
        <v>1210</v>
      </c>
      <c r="M50" s="559"/>
      <c r="N50" s="559"/>
    </row>
    <row r="51" spans="4:14" ht="12.75">
      <c r="D51" s="561" t="s">
        <v>7</v>
      </c>
      <c r="E51" s="561"/>
      <c r="F51" s="561"/>
      <c r="G51" s="561"/>
      <c r="H51" s="561"/>
      <c r="I51" s="174"/>
      <c r="J51" s="168" t="s">
        <v>8</v>
      </c>
      <c r="L51" s="542" t="s">
        <v>569</v>
      </c>
      <c r="M51" s="542"/>
      <c r="N51" s="542"/>
    </row>
    <row r="53" spans="4:14" ht="33" customHeight="1">
      <c r="D53" s="558" t="s">
        <v>1234</v>
      </c>
      <c r="E53" s="558"/>
      <c r="F53" s="558"/>
      <c r="G53" s="558"/>
      <c r="H53" s="558"/>
      <c r="J53" s="1" t="s">
        <v>1232</v>
      </c>
      <c r="L53" s="559" t="s">
        <v>1227</v>
      </c>
      <c r="M53" s="559"/>
      <c r="N53" s="559"/>
    </row>
    <row r="54" spans="5:14" ht="12.75">
      <c r="E54" s="64" t="s">
        <v>7</v>
      </c>
      <c r="J54" s="79" t="s">
        <v>8</v>
      </c>
      <c r="L54" s="542" t="s">
        <v>569</v>
      </c>
      <c r="M54" s="542"/>
      <c r="N54" s="542"/>
    </row>
    <row r="82" ht="12.75">
      <c r="B82" s="1" t="s">
        <v>29</v>
      </c>
    </row>
  </sheetData>
  <sheetProtection/>
  <mergeCells count="45">
    <mergeCell ref="Q17:Q18"/>
    <mergeCell ref="B37:J37"/>
    <mergeCell ref="B20:G20"/>
    <mergeCell ref="J14:J18"/>
    <mergeCell ref="K14:O16"/>
    <mergeCell ref="P14:P18"/>
    <mergeCell ref="Q14:Q15"/>
    <mergeCell ref="D16:D18"/>
    <mergeCell ref="E16:E18"/>
    <mergeCell ref="F16:F18"/>
    <mergeCell ref="H17:H18"/>
    <mergeCell ref="I17:I18"/>
    <mergeCell ref="K17:K18"/>
    <mergeCell ref="L17:L18"/>
    <mergeCell ref="M17:M18"/>
    <mergeCell ref="N17:N18"/>
    <mergeCell ref="A5:D5"/>
    <mergeCell ref="A7:P7"/>
    <mergeCell ref="A12:P12"/>
    <mergeCell ref="A14:A18"/>
    <mergeCell ref="B14:B18"/>
    <mergeCell ref="C14:C18"/>
    <mergeCell ref="D14:F15"/>
    <mergeCell ref="G14:G18"/>
    <mergeCell ref="H14:I16"/>
    <mergeCell ref="O17:O18"/>
    <mergeCell ref="L51:N51"/>
    <mergeCell ref="D44:H44"/>
    <mergeCell ref="D45:H45"/>
    <mergeCell ref="L45:N45"/>
    <mergeCell ref="D46:H46"/>
    <mergeCell ref="L46:N46"/>
    <mergeCell ref="L47:N47"/>
    <mergeCell ref="L44:N44"/>
    <mergeCell ref="D48:H48"/>
    <mergeCell ref="A8:P8"/>
    <mergeCell ref="D53:H53"/>
    <mergeCell ref="L53:N53"/>
    <mergeCell ref="L54:N54"/>
    <mergeCell ref="L48:N48"/>
    <mergeCell ref="D49:H49"/>
    <mergeCell ref="L49:N49"/>
    <mergeCell ref="D50:H50"/>
    <mergeCell ref="L50:N50"/>
    <mergeCell ref="D51:H51"/>
  </mergeCells>
  <printOptions/>
  <pageMargins left="0.31496062992125984" right="0.31496062992125984" top="0.34" bottom="0.16" header="0.2" footer="0.16"/>
  <pageSetup fitToHeight="0" fitToWidth="1" horizontalDpi="600" verticalDpi="600" orientation="landscape" paperSize="9" scale="7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">
    <pageSetUpPr fitToPage="1"/>
  </sheetPr>
  <dimension ref="A3:Q113"/>
  <sheetViews>
    <sheetView workbookViewId="0" topLeftCell="A67">
      <selection activeCell="B77" sqref="B77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10.75390625" style="1" bestFit="1" customWidth="1"/>
    <col min="5" max="5" width="12.625" style="1" bestFit="1" customWidth="1"/>
    <col min="6" max="6" width="9.25390625" style="1" bestFit="1" customWidth="1"/>
    <col min="7" max="7" width="7.125" style="1" customWidth="1"/>
    <col min="8" max="8" width="9.25390625" style="92" bestFit="1" customWidth="1"/>
    <col min="9" max="9" width="11.75390625" style="30" customWidth="1"/>
    <col min="10" max="10" width="9.25390625" style="1" bestFit="1" customWidth="1"/>
    <col min="11" max="11" width="9.25390625" style="92" bestFit="1" customWidth="1"/>
    <col min="12" max="12" width="12.375" style="92" customWidth="1"/>
    <col min="13" max="13" width="9.375" style="1" bestFit="1" customWidth="1"/>
    <col min="14" max="15" width="9.25390625" style="1" bestFit="1" customWidth="1"/>
    <col min="16" max="16" width="13.125" style="1" customWidth="1"/>
    <col min="17" max="19" width="9.125" style="1" customWidth="1"/>
    <col min="20" max="16384" width="9.125" style="1" customWidth="1"/>
  </cols>
  <sheetData>
    <row r="3" spans="1:16" ht="15.75">
      <c r="A3" s="4"/>
      <c r="B3" s="177"/>
      <c r="C3" s="4"/>
      <c r="D3" s="4"/>
      <c r="E3" s="4"/>
      <c r="F3" s="4"/>
      <c r="G3" s="4"/>
      <c r="H3" s="80"/>
      <c r="I3" s="17"/>
      <c r="J3" s="4"/>
      <c r="K3" s="80"/>
      <c r="L3" s="80"/>
      <c r="M3" s="521" t="s">
        <v>1249</v>
      </c>
      <c r="N3" s="521"/>
      <c r="O3" s="521"/>
      <c r="P3" s="4"/>
    </row>
    <row r="4" spans="1:16" ht="15" customHeight="1">
      <c r="A4" s="483"/>
      <c r="B4" s="483"/>
      <c r="C4" s="483"/>
      <c r="D4" s="483"/>
      <c r="E4" s="4"/>
      <c r="F4" s="4"/>
      <c r="G4" s="4"/>
      <c r="H4" s="80"/>
      <c r="I4" s="17"/>
      <c r="J4" s="29"/>
      <c r="K4" s="482"/>
      <c r="L4" s="481"/>
      <c r="M4" s="521" t="s">
        <v>602</v>
      </c>
      <c r="N4" s="521"/>
      <c r="O4" s="521"/>
      <c r="P4" s="521"/>
    </row>
    <row r="5" spans="1:16" ht="15" customHeight="1">
      <c r="A5" s="569"/>
      <c r="B5" s="569"/>
      <c r="C5" s="569"/>
      <c r="D5" s="569"/>
      <c r="E5" s="4"/>
      <c r="F5" s="4"/>
      <c r="G5" s="4"/>
      <c r="H5" s="80"/>
      <c r="I5" s="17"/>
      <c r="J5" s="4"/>
      <c r="K5" s="484"/>
      <c r="L5" s="485"/>
      <c r="M5" s="570" t="s">
        <v>1250</v>
      </c>
      <c r="N5" s="570"/>
      <c r="O5" s="570"/>
      <c r="P5" s="570"/>
    </row>
    <row r="6" spans="1:16" ht="15" customHeight="1">
      <c r="A6" s="4"/>
      <c r="B6" s="4"/>
      <c r="C6" s="4"/>
      <c r="D6" s="4"/>
      <c r="E6" s="4"/>
      <c r="F6" s="4"/>
      <c r="G6" s="4"/>
      <c r="H6" s="80"/>
      <c r="I6" s="17"/>
      <c r="J6" s="4"/>
      <c r="K6" s="80"/>
      <c r="L6" s="486"/>
      <c r="M6" s="4"/>
      <c r="N6" s="4"/>
      <c r="O6" s="4"/>
      <c r="P6" s="4"/>
    </row>
    <row r="7" spans="1:16" ht="18.75">
      <c r="A7" s="553" t="s">
        <v>1245</v>
      </c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</row>
    <row r="8" spans="1:16" ht="18.75">
      <c r="A8" s="553" t="s">
        <v>1254</v>
      </c>
      <c r="B8" s="553"/>
      <c r="C8" s="553"/>
      <c r="D8" s="553"/>
      <c r="E8" s="553"/>
      <c r="F8" s="553"/>
      <c r="G8" s="553"/>
      <c r="H8" s="553"/>
      <c r="I8" s="553"/>
      <c r="J8" s="553"/>
      <c r="K8" s="553"/>
      <c r="L8" s="553"/>
      <c r="M8" s="553"/>
      <c r="N8" s="553"/>
      <c r="O8" s="553"/>
      <c r="P8" s="553"/>
    </row>
    <row r="9" spans="1:16" ht="18.75">
      <c r="A9" s="17"/>
      <c r="B9" s="553" t="s">
        <v>1252</v>
      </c>
      <c r="C9" s="571"/>
      <c r="D9" s="571"/>
      <c r="E9" s="571"/>
      <c r="F9" s="571"/>
      <c r="G9" s="571"/>
      <c r="H9" s="571"/>
      <c r="I9" s="571"/>
      <c r="J9" s="571"/>
      <c r="K9" s="571"/>
      <c r="L9" s="571"/>
      <c r="M9" s="571"/>
      <c r="N9" s="571"/>
      <c r="O9" s="571"/>
      <c r="P9" s="571"/>
    </row>
    <row r="10" spans="1:16" ht="15.75">
      <c r="A10" s="17"/>
      <c r="B10" s="17"/>
      <c r="C10" s="17"/>
      <c r="D10" s="17"/>
      <c r="E10" s="17"/>
      <c r="F10" s="17"/>
      <c r="G10" s="17"/>
      <c r="H10" s="80"/>
      <c r="I10" s="17"/>
      <c r="J10" s="17"/>
      <c r="K10" s="80"/>
      <c r="L10" s="80"/>
      <c r="M10" s="17"/>
      <c r="N10" s="17"/>
      <c r="O10" s="17"/>
      <c r="P10" s="17"/>
    </row>
    <row r="11" spans="1:17" ht="12.75">
      <c r="A11" s="533" t="s">
        <v>23</v>
      </c>
      <c r="B11" s="533" t="s">
        <v>24</v>
      </c>
      <c r="C11" s="533" t="s">
        <v>25</v>
      </c>
      <c r="D11" s="533" t="s">
        <v>10</v>
      </c>
      <c r="E11" s="533"/>
      <c r="F11" s="533"/>
      <c r="G11" s="533" t="s">
        <v>11</v>
      </c>
      <c r="H11" s="533" t="s">
        <v>12</v>
      </c>
      <c r="I11" s="533"/>
      <c r="J11" s="533" t="s">
        <v>34</v>
      </c>
      <c r="K11" s="533" t="s">
        <v>36</v>
      </c>
      <c r="L11" s="533"/>
      <c r="M11" s="533"/>
      <c r="N11" s="533"/>
      <c r="O11" s="533"/>
      <c r="P11" s="533" t="s">
        <v>13</v>
      </c>
      <c r="Q11" s="534"/>
    </row>
    <row r="12" spans="1:17" ht="12.75">
      <c r="A12" s="533"/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4"/>
    </row>
    <row r="13" spans="1:17" ht="12.75">
      <c r="A13" s="533"/>
      <c r="B13" s="533"/>
      <c r="C13" s="533"/>
      <c r="D13" s="535" t="s">
        <v>26</v>
      </c>
      <c r="E13" s="535" t="s">
        <v>14</v>
      </c>
      <c r="F13" s="535" t="s">
        <v>15</v>
      </c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9"/>
    </row>
    <row r="14" spans="1:17" ht="61.5" customHeight="1">
      <c r="A14" s="533"/>
      <c r="B14" s="533"/>
      <c r="C14" s="533"/>
      <c r="D14" s="535"/>
      <c r="E14" s="535"/>
      <c r="F14" s="535"/>
      <c r="G14" s="533"/>
      <c r="H14" s="551" t="s">
        <v>16</v>
      </c>
      <c r="I14" s="552" t="s">
        <v>17</v>
      </c>
      <c r="J14" s="533"/>
      <c r="K14" s="551" t="s">
        <v>16</v>
      </c>
      <c r="L14" s="551" t="s">
        <v>18</v>
      </c>
      <c r="M14" s="535" t="s">
        <v>27</v>
      </c>
      <c r="N14" s="535" t="s">
        <v>19</v>
      </c>
      <c r="O14" s="535" t="s">
        <v>20</v>
      </c>
      <c r="P14" s="533"/>
      <c r="Q14" s="534"/>
    </row>
    <row r="15" spans="1:17" ht="12.75">
      <c r="A15" s="533"/>
      <c r="B15" s="533"/>
      <c r="C15" s="533"/>
      <c r="D15" s="535"/>
      <c r="E15" s="535"/>
      <c r="F15" s="535"/>
      <c r="G15" s="533"/>
      <c r="H15" s="551"/>
      <c r="I15" s="552"/>
      <c r="J15" s="533"/>
      <c r="K15" s="551"/>
      <c r="L15" s="551"/>
      <c r="M15" s="535"/>
      <c r="N15" s="535"/>
      <c r="O15" s="535"/>
      <c r="P15" s="533"/>
      <c r="Q15" s="534"/>
    </row>
    <row r="16" spans="1:17" ht="12.7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9">
        <v>8</v>
      </c>
      <c r="I16" s="209">
        <v>9</v>
      </c>
      <c r="J16" s="11">
        <v>10</v>
      </c>
      <c r="K16" s="19">
        <v>11</v>
      </c>
      <c r="L16" s="19">
        <v>12</v>
      </c>
      <c r="M16" s="11">
        <v>13</v>
      </c>
      <c r="N16" s="11">
        <v>14</v>
      </c>
      <c r="O16" s="11">
        <v>15</v>
      </c>
      <c r="P16" s="11">
        <v>16</v>
      </c>
      <c r="Q16" s="9"/>
    </row>
    <row r="17" spans="1:17" ht="12.75" customHeight="1">
      <c r="A17" s="11"/>
      <c r="B17" s="204" t="s">
        <v>1125</v>
      </c>
      <c r="C17" s="11"/>
      <c r="D17" s="11"/>
      <c r="E17" s="11"/>
      <c r="F17" s="11"/>
      <c r="G17" s="11"/>
      <c r="H17" s="19"/>
      <c r="I17" s="209"/>
      <c r="J17" s="11"/>
      <c r="K17" s="19"/>
      <c r="L17" s="19"/>
      <c r="M17" s="11"/>
      <c r="N17" s="11"/>
      <c r="O17" s="11"/>
      <c r="P17" s="11"/>
      <c r="Q17" s="9"/>
    </row>
    <row r="18" spans="1:17" ht="12.75">
      <c r="A18" s="10">
        <v>1</v>
      </c>
      <c r="B18" s="355" t="s">
        <v>658</v>
      </c>
      <c r="C18" s="236">
        <v>1967</v>
      </c>
      <c r="D18" s="355">
        <v>10300001</v>
      </c>
      <c r="E18" s="236"/>
      <c r="F18" s="236"/>
      <c r="G18" s="236" t="s">
        <v>533</v>
      </c>
      <c r="H18" s="18">
        <v>1</v>
      </c>
      <c r="I18" s="360">
        <v>509236</v>
      </c>
      <c r="J18" s="12"/>
      <c r="K18" s="18">
        <v>1</v>
      </c>
      <c r="L18" s="360">
        <v>509236</v>
      </c>
      <c r="M18" s="20"/>
      <c r="N18" s="20">
        <f aca="true" t="shared" si="0" ref="N18:N64">L18-M18</f>
        <v>509236</v>
      </c>
      <c r="O18" s="18"/>
      <c r="P18" s="12"/>
      <c r="Q18" s="9"/>
    </row>
    <row r="19" spans="1:17" ht="12.75" customHeight="1">
      <c r="A19" s="10">
        <v>2</v>
      </c>
      <c r="B19" s="352" t="s">
        <v>659</v>
      </c>
      <c r="C19" s="214">
        <v>1994</v>
      </c>
      <c r="D19" s="352">
        <v>10400001</v>
      </c>
      <c r="E19" s="236"/>
      <c r="F19" s="236"/>
      <c r="G19" s="236" t="s">
        <v>533</v>
      </c>
      <c r="H19" s="350">
        <v>1</v>
      </c>
      <c r="I19" s="361">
        <v>1021</v>
      </c>
      <c r="J19" s="236"/>
      <c r="K19" s="359">
        <v>1</v>
      </c>
      <c r="L19" s="361">
        <v>1021</v>
      </c>
      <c r="M19" s="205"/>
      <c r="N19" s="20">
        <f t="shared" si="0"/>
        <v>1021</v>
      </c>
      <c r="O19" s="142"/>
      <c r="P19" s="12"/>
      <c r="Q19" s="9"/>
    </row>
    <row r="20" spans="1:17" ht="12.75">
      <c r="A20" s="10">
        <v>3</v>
      </c>
      <c r="B20" s="352" t="s">
        <v>660</v>
      </c>
      <c r="C20" s="214">
        <v>2011</v>
      </c>
      <c r="D20" s="352">
        <v>10400003</v>
      </c>
      <c r="E20" s="236"/>
      <c r="F20" s="236"/>
      <c r="G20" s="236" t="s">
        <v>533</v>
      </c>
      <c r="H20" s="350">
        <v>1</v>
      </c>
      <c r="I20" s="361">
        <v>1300</v>
      </c>
      <c r="J20" s="236"/>
      <c r="K20" s="359">
        <v>1</v>
      </c>
      <c r="L20" s="361">
        <v>1300</v>
      </c>
      <c r="M20" s="205"/>
      <c r="N20" s="20">
        <f t="shared" si="0"/>
        <v>1300</v>
      </c>
      <c r="O20" s="142"/>
      <c r="P20" s="12"/>
      <c r="Q20" s="9"/>
    </row>
    <row r="21" spans="1:17" ht="12.75">
      <c r="A21" s="10">
        <v>4</v>
      </c>
      <c r="B21" s="347" t="s">
        <v>660</v>
      </c>
      <c r="C21" s="214">
        <v>2011</v>
      </c>
      <c r="D21" s="352">
        <v>10400004</v>
      </c>
      <c r="E21" s="236"/>
      <c r="F21" s="236"/>
      <c r="G21" s="236" t="s">
        <v>533</v>
      </c>
      <c r="H21" s="350">
        <v>1</v>
      </c>
      <c r="I21" s="361">
        <v>1300</v>
      </c>
      <c r="J21" s="236"/>
      <c r="K21" s="359">
        <v>1</v>
      </c>
      <c r="L21" s="361">
        <v>1300</v>
      </c>
      <c r="M21" s="205"/>
      <c r="N21" s="20">
        <f t="shared" si="0"/>
        <v>1300</v>
      </c>
      <c r="O21" s="142"/>
      <c r="P21" s="12"/>
      <c r="Q21" s="9"/>
    </row>
    <row r="22" spans="1:17" ht="12.75">
      <c r="A22" s="10">
        <v>5</v>
      </c>
      <c r="B22" s="352" t="s">
        <v>661</v>
      </c>
      <c r="C22" s="214">
        <v>2011</v>
      </c>
      <c r="D22" s="352">
        <v>10400005</v>
      </c>
      <c r="E22" s="236"/>
      <c r="F22" s="236"/>
      <c r="G22" s="236" t="s">
        <v>533</v>
      </c>
      <c r="H22" s="350">
        <v>1</v>
      </c>
      <c r="I22" s="361">
        <v>1700</v>
      </c>
      <c r="J22" s="236"/>
      <c r="K22" s="359">
        <v>1</v>
      </c>
      <c r="L22" s="361">
        <v>1700</v>
      </c>
      <c r="M22" s="205"/>
      <c r="N22" s="20">
        <f t="shared" si="0"/>
        <v>1700</v>
      </c>
      <c r="O22" s="142"/>
      <c r="P22" s="12"/>
      <c r="Q22" s="9"/>
    </row>
    <row r="23" spans="1:17" ht="12.75">
      <c r="A23" s="10">
        <v>6</v>
      </c>
      <c r="B23" s="356" t="s">
        <v>662</v>
      </c>
      <c r="C23" s="214">
        <v>2012</v>
      </c>
      <c r="D23" s="358">
        <v>10400006</v>
      </c>
      <c r="E23" s="236"/>
      <c r="F23" s="236"/>
      <c r="G23" s="236" t="s">
        <v>533</v>
      </c>
      <c r="H23" s="350">
        <v>1</v>
      </c>
      <c r="I23" s="361">
        <v>2299</v>
      </c>
      <c r="J23" s="236"/>
      <c r="K23" s="359">
        <v>1</v>
      </c>
      <c r="L23" s="361">
        <v>2299</v>
      </c>
      <c r="M23" s="205"/>
      <c r="N23" s="20">
        <f t="shared" si="0"/>
        <v>2299</v>
      </c>
      <c r="O23" s="142"/>
      <c r="P23" s="12"/>
      <c r="Q23" s="9"/>
    </row>
    <row r="24" spans="1:17" ht="12.75">
      <c r="A24" s="10">
        <v>7</v>
      </c>
      <c r="B24" s="352" t="s">
        <v>663</v>
      </c>
      <c r="C24" s="427">
        <v>2015</v>
      </c>
      <c r="D24" s="352">
        <v>10400007</v>
      </c>
      <c r="E24" s="236"/>
      <c r="F24" s="236"/>
      <c r="G24" s="236" t="s">
        <v>533</v>
      </c>
      <c r="H24" s="350">
        <v>1</v>
      </c>
      <c r="I24" s="361">
        <v>8000</v>
      </c>
      <c r="J24" s="236"/>
      <c r="K24" s="359">
        <v>1</v>
      </c>
      <c r="L24" s="361">
        <v>8000</v>
      </c>
      <c r="M24" s="205"/>
      <c r="N24" s="20">
        <f t="shared" si="0"/>
        <v>8000</v>
      </c>
      <c r="O24" s="142"/>
      <c r="P24" s="12"/>
      <c r="Q24" s="9"/>
    </row>
    <row r="25" spans="1:17" ht="25.5">
      <c r="A25" s="10">
        <v>8</v>
      </c>
      <c r="B25" s="357" t="s">
        <v>664</v>
      </c>
      <c r="C25" s="427">
        <v>2019</v>
      </c>
      <c r="D25" s="348" t="s">
        <v>666</v>
      </c>
      <c r="E25" s="236"/>
      <c r="F25" s="236"/>
      <c r="G25" s="236" t="s">
        <v>533</v>
      </c>
      <c r="H25" s="350">
        <v>2</v>
      </c>
      <c r="I25" s="351">
        <v>23900</v>
      </c>
      <c r="J25" s="236"/>
      <c r="K25" s="359">
        <v>2</v>
      </c>
      <c r="L25" s="351">
        <v>23900</v>
      </c>
      <c r="M25" s="205"/>
      <c r="N25" s="20">
        <f t="shared" si="0"/>
        <v>23900</v>
      </c>
      <c r="O25" s="142"/>
      <c r="P25" s="12"/>
      <c r="Q25" s="9"/>
    </row>
    <row r="26" spans="1:17" ht="12.75">
      <c r="A26" s="10">
        <v>9</v>
      </c>
      <c r="B26" s="357" t="s">
        <v>665</v>
      </c>
      <c r="C26" s="428">
        <v>2019</v>
      </c>
      <c r="D26" s="348">
        <v>101400010</v>
      </c>
      <c r="E26" s="363"/>
      <c r="F26" s="363"/>
      <c r="G26" s="363" t="s">
        <v>533</v>
      </c>
      <c r="H26" s="350">
        <v>1</v>
      </c>
      <c r="I26" s="351">
        <v>15400</v>
      </c>
      <c r="J26" s="363"/>
      <c r="K26" s="359">
        <v>1</v>
      </c>
      <c r="L26" s="351">
        <v>15400</v>
      </c>
      <c r="M26" s="366"/>
      <c r="N26" s="351">
        <f t="shared" si="0"/>
        <v>15400</v>
      </c>
      <c r="O26" s="142"/>
      <c r="P26" s="12"/>
      <c r="Q26" s="9"/>
    </row>
    <row r="27" spans="1:17" ht="12.75">
      <c r="A27" s="10">
        <v>8</v>
      </c>
      <c r="B27" s="346" t="s">
        <v>667</v>
      </c>
      <c r="C27" s="362">
        <v>1994</v>
      </c>
      <c r="D27" s="348">
        <v>1130008</v>
      </c>
      <c r="E27" s="236"/>
      <c r="F27" s="236"/>
      <c r="G27" s="363" t="s">
        <v>533</v>
      </c>
      <c r="H27" s="350">
        <v>1</v>
      </c>
      <c r="I27" s="351">
        <v>172</v>
      </c>
      <c r="J27" s="236"/>
      <c r="K27" s="359">
        <v>1</v>
      </c>
      <c r="L27" s="351">
        <v>172</v>
      </c>
      <c r="M27" s="205"/>
      <c r="N27" s="20">
        <f t="shared" si="0"/>
        <v>172</v>
      </c>
      <c r="O27" s="142"/>
      <c r="P27" s="12"/>
      <c r="Q27" s="9"/>
    </row>
    <row r="28" spans="1:17" ht="12.75" customHeight="1">
      <c r="A28" s="348">
        <v>9</v>
      </c>
      <c r="B28" s="346" t="s">
        <v>668</v>
      </c>
      <c r="C28" s="363">
        <v>1994</v>
      </c>
      <c r="D28" s="348">
        <v>1130013</v>
      </c>
      <c r="E28" s="363"/>
      <c r="F28" s="363"/>
      <c r="G28" s="363" t="s">
        <v>533</v>
      </c>
      <c r="H28" s="350">
        <v>1</v>
      </c>
      <c r="I28" s="351">
        <v>436</v>
      </c>
      <c r="J28" s="363"/>
      <c r="K28" s="350">
        <v>1</v>
      </c>
      <c r="L28" s="351">
        <v>436</v>
      </c>
      <c r="M28" s="366"/>
      <c r="N28" s="351">
        <f t="shared" si="0"/>
        <v>436</v>
      </c>
      <c r="O28" s="142"/>
      <c r="P28" s="12"/>
      <c r="Q28" s="9"/>
    </row>
    <row r="29" spans="1:17" ht="12.75">
      <c r="A29" s="10">
        <v>10</v>
      </c>
      <c r="B29" s="346" t="s">
        <v>669</v>
      </c>
      <c r="C29" s="364">
        <v>1994</v>
      </c>
      <c r="D29" s="348">
        <v>1130015</v>
      </c>
      <c r="E29" s="236"/>
      <c r="F29" s="236"/>
      <c r="G29" s="363" t="s">
        <v>533</v>
      </c>
      <c r="H29" s="350">
        <v>1</v>
      </c>
      <c r="I29" s="351">
        <v>136</v>
      </c>
      <c r="J29" s="12"/>
      <c r="K29" s="350">
        <v>1</v>
      </c>
      <c r="L29" s="351">
        <v>136</v>
      </c>
      <c r="M29" s="197"/>
      <c r="N29" s="20">
        <f t="shared" si="0"/>
        <v>136</v>
      </c>
      <c r="O29" s="142">
        <v>12</v>
      </c>
      <c r="P29" s="12"/>
      <c r="Q29" s="9"/>
    </row>
    <row r="30" spans="1:17" ht="12.75">
      <c r="A30" s="10">
        <v>11</v>
      </c>
      <c r="B30" s="346" t="s">
        <v>670</v>
      </c>
      <c r="C30" s="364">
        <v>1994</v>
      </c>
      <c r="D30" s="348">
        <v>1130017</v>
      </c>
      <c r="E30" s="236"/>
      <c r="F30" s="236"/>
      <c r="G30" s="363" t="s">
        <v>533</v>
      </c>
      <c r="H30" s="350">
        <v>1</v>
      </c>
      <c r="I30" s="351">
        <v>62</v>
      </c>
      <c r="J30" s="12"/>
      <c r="K30" s="350">
        <v>1</v>
      </c>
      <c r="L30" s="351">
        <v>62</v>
      </c>
      <c r="M30" s="197"/>
      <c r="N30" s="20">
        <f t="shared" si="0"/>
        <v>62</v>
      </c>
      <c r="O30" s="142"/>
      <c r="P30" s="12"/>
      <c r="Q30" s="9"/>
    </row>
    <row r="31" spans="1:17" ht="25.5">
      <c r="A31" s="10">
        <v>12</v>
      </c>
      <c r="B31" s="346" t="s">
        <v>671</v>
      </c>
      <c r="C31" s="249">
        <v>1994</v>
      </c>
      <c r="D31" s="348" t="s">
        <v>703</v>
      </c>
      <c r="E31" s="236"/>
      <c r="F31" s="236"/>
      <c r="G31" s="363" t="s">
        <v>533</v>
      </c>
      <c r="H31" s="350">
        <v>6</v>
      </c>
      <c r="I31" s="351">
        <v>48</v>
      </c>
      <c r="J31" s="12"/>
      <c r="K31" s="350">
        <v>6</v>
      </c>
      <c r="L31" s="351">
        <v>48</v>
      </c>
      <c r="M31" s="197"/>
      <c r="N31" s="20">
        <f>L31-M31</f>
        <v>48</v>
      </c>
      <c r="O31" s="142"/>
      <c r="P31" s="12"/>
      <c r="Q31" s="9"/>
    </row>
    <row r="32" spans="1:17" ht="25.5">
      <c r="A32" s="10">
        <v>13</v>
      </c>
      <c r="B32" s="346" t="s">
        <v>672</v>
      </c>
      <c r="C32" s="249">
        <v>1994</v>
      </c>
      <c r="D32" s="348" t="s">
        <v>704</v>
      </c>
      <c r="E32" s="236"/>
      <c r="F32" s="236"/>
      <c r="G32" s="363" t="s">
        <v>533</v>
      </c>
      <c r="H32" s="350">
        <v>9</v>
      </c>
      <c r="I32" s="351">
        <v>153</v>
      </c>
      <c r="J32" s="12"/>
      <c r="K32" s="351">
        <v>9</v>
      </c>
      <c r="L32" s="351">
        <v>153</v>
      </c>
      <c r="M32" s="197"/>
      <c r="N32" s="20">
        <f t="shared" si="0"/>
        <v>153</v>
      </c>
      <c r="O32" s="142"/>
      <c r="P32" s="12"/>
      <c r="Q32" s="9"/>
    </row>
    <row r="33" spans="1:17" ht="25.5">
      <c r="A33" s="10">
        <v>14</v>
      </c>
      <c r="B33" s="347" t="s">
        <v>673</v>
      </c>
      <c r="C33" s="249">
        <v>1994</v>
      </c>
      <c r="D33" s="349" t="s">
        <v>705</v>
      </c>
      <c r="E33" s="236"/>
      <c r="F33" s="236"/>
      <c r="G33" s="363" t="s">
        <v>533</v>
      </c>
      <c r="H33" s="350">
        <v>5</v>
      </c>
      <c r="I33" s="351">
        <v>15</v>
      </c>
      <c r="J33" s="12"/>
      <c r="K33" s="351">
        <v>5</v>
      </c>
      <c r="L33" s="351">
        <v>15</v>
      </c>
      <c r="M33" s="197"/>
      <c r="N33" s="20">
        <f t="shared" si="0"/>
        <v>15</v>
      </c>
      <c r="O33" s="142"/>
      <c r="P33" s="12"/>
      <c r="Q33" s="9"/>
    </row>
    <row r="34" spans="1:17" ht="12.75">
      <c r="A34" s="10">
        <v>15</v>
      </c>
      <c r="B34" s="347" t="s">
        <v>674</v>
      </c>
      <c r="C34" s="249">
        <v>1994</v>
      </c>
      <c r="D34" s="349">
        <v>1130057</v>
      </c>
      <c r="E34" s="236"/>
      <c r="F34" s="236"/>
      <c r="G34" s="363" t="s">
        <v>533</v>
      </c>
      <c r="H34" s="350">
        <v>1</v>
      </c>
      <c r="I34" s="351">
        <v>153</v>
      </c>
      <c r="J34" s="12"/>
      <c r="K34" s="351">
        <v>1</v>
      </c>
      <c r="L34" s="351">
        <v>153</v>
      </c>
      <c r="M34" s="197"/>
      <c r="N34" s="20">
        <f t="shared" si="0"/>
        <v>153</v>
      </c>
      <c r="O34" s="142"/>
      <c r="P34" s="12"/>
      <c r="Q34" s="9"/>
    </row>
    <row r="35" spans="1:17" ht="12.75">
      <c r="A35" s="10">
        <v>16</v>
      </c>
      <c r="B35" s="347" t="s">
        <v>675</v>
      </c>
      <c r="C35" s="249">
        <v>1994</v>
      </c>
      <c r="D35" s="349">
        <v>1130058</v>
      </c>
      <c r="E35" s="236"/>
      <c r="F35" s="236"/>
      <c r="G35" s="363" t="s">
        <v>533</v>
      </c>
      <c r="H35" s="350">
        <v>1</v>
      </c>
      <c r="I35" s="351">
        <v>10</v>
      </c>
      <c r="J35" s="12"/>
      <c r="K35" s="351">
        <v>1</v>
      </c>
      <c r="L35" s="351">
        <v>10</v>
      </c>
      <c r="M35" s="197"/>
      <c r="N35" s="20">
        <f>L35-M35</f>
        <v>10</v>
      </c>
      <c r="O35" s="142"/>
      <c r="P35" s="12"/>
      <c r="Q35" s="9"/>
    </row>
    <row r="36" spans="1:17" ht="12.75">
      <c r="A36" s="10">
        <v>17</v>
      </c>
      <c r="B36" s="347" t="s">
        <v>676</v>
      </c>
      <c r="C36" s="249">
        <v>1994</v>
      </c>
      <c r="D36" s="349">
        <v>1130059</v>
      </c>
      <c r="E36" s="236"/>
      <c r="F36" s="236"/>
      <c r="G36" s="363" t="s">
        <v>533</v>
      </c>
      <c r="H36" s="350">
        <v>10</v>
      </c>
      <c r="I36" s="351">
        <v>41</v>
      </c>
      <c r="J36" s="12"/>
      <c r="K36" s="351">
        <v>10</v>
      </c>
      <c r="L36" s="351">
        <v>41</v>
      </c>
      <c r="M36" s="197"/>
      <c r="N36" s="20">
        <f t="shared" si="0"/>
        <v>41</v>
      </c>
      <c r="O36" s="142"/>
      <c r="P36" s="12"/>
      <c r="Q36" s="9"/>
    </row>
    <row r="37" spans="1:17" ht="25.5">
      <c r="A37" s="10">
        <v>18</v>
      </c>
      <c r="B37" s="347" t="s">
        <v>677</v>
      </c>
      <c r="C37" s="249">
        <v>1994</v>
      </c>
      <c r="D37" s="349" t="s">
        <v>706</v>
      </c>
      <c r="E37" s="236"/>
      <c r="F37" s="236"/>
      <c r="G37" s="363" t="s">
        <v>533</v>
      </c>
      <c r="H37" s="350">
        <v>10</v>
      </c>
      <c r="I37" s="351">
        <v>130</v>
      </c>
      <c r="J37" s="12"/>
      <c r="K37" s="351">
        <v>10</v>
      </c>
      <c r="L37" s="351">
        <v>130</v>
      </c>
      <c r="M37" s="197"/>
      <c r="N37" s="20">
        <f t="shared" si="0"/>
        <v>130</v>
      </c>
      <c r="O37" s="142"/>
      <c r="P37" s="12"/>
      <c r="Q37" s="9"/>
    </row>
    <row r="38" spans="1:17" ht="12" customHeight="1">
      <c r="A38" s="10">
        <v>19</v>
      </c>
      <c r="B38" s="347" t="s">
        <v>678</v>
      </c>
      <c r="C38" s="249">
        <v>1994</v>
      </c>
      <c r="D38" s="349" t="s">
        <v>707</v>
      </c>
      <c r="E38" s="236"/>
      <c r="F38" s="236"/>
      <c r="G38" s="363" t="s">
        <v>533</v>
      </c>
      <c r="H38" s="350">
        <v>208</v>
      </c>
      <c r="I38" s="351">
        <v>1069</v>
      </c>
      <c r="J38" s="12"/>
      <c r="K38" s="351">
        <v>208</v>
      </c>
      <c r="L38" s="351">
        <v>1069</v>
      </c>
      <c r="M38" s="20"/>
      <c r="N38" s="20">
        <f t="shared" si="0"/>
        <v>1069</v>
      </c>
      <c r="O38" s="142"/>
      <c r="P38" s="12"/>
      <c r="Q38" s="9"/>
    </row>
    <row r="39" spans="1:17" ht="25.5">
      <c r="A39" s="10">
        <v>20</v>
      </c>
      <c r="B39" s="347" t="s">
        <v>679</v>
      </c>
      <c r="C39" s="249">
        <v>2014</v>
      </c>
      <c r="D39" s="349" t="s">
        <v>708</v>
      </c>
      <c r="E39" s="236"/>
      <c r="F39" s="236"/>
      <c r="G39" s="363" t="s">
        <v>533</v>
      </c>
      <c r="H39" s="350">
        <v>2</v>
      </c>
      <c r="I39" s="351">
        <v>1960</v>
      </c>
      <c r="J39" s="12"/>
      <c r="K39" s="351">
        <v>2</v>
      </c>
      <c r="L39" s="351">
        <v>1960</v>
      </c>
      <c r="M39" s="20"/>
      <c r="N39" s="20">
        <f t="shared" si="0"/>
        <v>1960</v>
      </c>
      <c r="O39" s="142"/>
      <c r="P39" s="12"/>
      <c r="Q39" s="9"/>
    </row>
    <row r="40" spans="1:17" ht="25.5">
      <c r="A40" s="10">
        <v>21</v>
      </c>
      <c r="B40" s="347" t="s">
        <v>680</v>
      </c>
      <c r="C40" s="249">
        <v>2014</v>
      </c>
      <c r="D40" s="349" t="s">
        <v>709</v>
      </c>
      <c r="E40" s="236"/>
      <c r="F40" s="236"/>
      <c r="G40" s="363" t="s">
        <v>533</v>
      </c>
      <c r="H40" s="350">
        <v>2</v>
      </c>
      <c r="I40" s="351">
        <v>1000</v>
      </c>
      <c r="J40" s="12"/>
      <c r="K40" s="351">
        <v>2</v>
      </c>
      <c r="L40" s="351">
        <v>1000</v>
      </c>
      <c r="M40" s="20"/>
      <c r="N40" s="20">
        <f t="shared" si="0"/>
        <v>1000</v>
      </c>
      <c r="O40" s="142"/>
      <c r="P40" s="12"/>
      <c r="Q40" s="9"/>
    </row>
    <row r="41" spans="1:17" ht="25.5">
      <c r="A41" s="10">
        <v>22</v>
      </c>
      <c r="B41" s="347" t="s">
        <v>681</v>
      </c>
      <c r="C41" s="249">
        <v>1994</v>
      </c>
      <c r="D41" s="349" t="s">
        <v>710</v>
      </c>
      <c r="E41" s="236"/>
      <c r="F41" s="236"/>
      <c r="G41" s="363" t="s">
        <v>533</v>
      </c>
      <c r="H41" s="350">
        <v>2</v>
      </c>
      <c r="I41" s="351">
        <v>2</v>
      </c>
      <c r="J41" s="12"/>
      <c r="K41" s="351">
        <v>2</v>
      </c>
      <c r="L41" s="351">
        <v>2</v>
      </c>
      <c r="M41" s="197"/>
      <c r="N41" s="20">
        <f t="shared" si="0"/>
        <v>2</v>
      </c>
      <c r="O41" s="142"/>
      <c r="P41" s="12"/>
      <c r="Q41" s="9"/>
    </row>
    <row r="42" spans="1:17" ht="12.75">
      <c r="A42" s="10">
        <v>23</v>
      </c>
      <c r="B42" s="347" t="s">
        <v>659</v>
      </c>
      <c r="C42" s="249">
        <v>2007</v>
      </c>
      <c r="D42" s="349">
        <v>1130295</v>
      </c>
      <c r="E42" s="236"/>
      <c r="F42" s="236"/>
      <c r="G42" s="363" t="s">
        <v>533</v>
      </c>
      <c r="H42" s="350">
        <v>1</v>
      </c>
      <c r="I42" s="351">
        <v>100</v>
      </c>
      <c r="J42" s="12"/>
      <c r="K42" s="351">
        <v>1</v>
      </c>
      <c r="L42" s="351">
        <v>100</v>
      </c>
      <c r="M42" s="197"/>
      <c r="N42" s="20">
        <f t="shared" si="0"/>
        <v>100</v>
      </c>
      <c r="O42" s="142"/>
      <c r="P42" s="12"/>
      <c r="Q42" s="9"/>
    </row>
    <row r="43" spans="1:17" ht="12.75">
      <c r="A43" s="10">
        <v>24</v>
      </c>
      <c r="B43" s="347" t="s">
        <v>682</v>
      </c>
      <c r="C43" s="249">
        <v>2011</v>
      </c>
      <c r="D43" s="349">
        <v>1130303</v>
      </c>
      <c r="E43" s="236"/>
      <c r="F43" s="236"/>
      <c r="G43" s="363" t="s">
        <v>533</v>
      </c>
      <c r="H43" s="350">
        <v>1</v>
      </c>
      <c r="I43" s="351">
        <v>72</v>
      </c>
      <c r="J43" s="12"/>
      <c r="K43" s="351">
        <v>1</v>
      </c>
      <c r="L43" s="351">
        <v>72</v>
      </c>
      <c r="M43" s="197"/>
      <c r="N43" s="20">
        <f t="shared" si="0"/>
        <v>72</v>
      </c>
      <c r="O43" s="142"/>
      <c r="P43" s="12"/>
      <c r="Q43" s="9"/>
    </row>
    <row r="44" spans="1:17" ht="12.75">
      <c r="A44" s="10">
        <v>25</v>
      </c>
      <c r="B44" s="347" t="s">
        <v>682</v>
      </c>
      <c r="C44" s="249">
        <v>2011</v>
      </c>
      <c r="D44" s="349">
        <v>1130304</v>
      </c>
      <c r="E44" s="236"/>
      <c r="F44" s="236"/>
      <c r="G44" s="363" t="s">
        <v>533</v>
      </c>
      <c r="H44" s="350">
        <v>1</v>
      </c>
      <c r="I44" s="351">
        <v>73</v>
      </c>
      <c r="J44" s="12"/>
      <c r="K44" s="351">
        <v>1</v>
      </c>
      <c r="L44" s="351">
        <v>73</v>
      </c>
      <c r="M44" s="197"/>
      <c r="N44" s="20">
        <f t="shared" si="0"/>
        <v>73</v>
      </c>
      <c r="O44" s="142"/>
      <c r="P44" s="12"/>
      <c r="Q44" s="9"/>
    </row>
    <row r="45" spans="1:17" ht="12.75">
      <c r="A45" s="10">
        <v>26</v>
      </c>
      <c r="B45" s="347" t="s">
        <v>683</v>
      </c>
      <c r="C45" s="249">
        <v>2010</v>
      </c>
      <c r="D45" s="349">
        <v>1130297</v>
      </c>
      <c r="E45" s="236"/>
      <c r="F45" s="236"/>
      <c r="G45" s="363" t="s">
        <v>533</v>
      </c>
      <c r="H45" s="350">
        <v>1</v>
      </c>
      <c r="I45" s="351">
        <v>498</v>
      </c>
      <c r="J45" s="12"/>
      <c r="K45" s="351">
        <v>1</v>
      </c>
      <c r="L45" s="351">
        <v>498</v>
      </c>
      <c r="M45" s="197"/>
      <c r="N45" s="20">
        <f t="shared" si="0"/>
        <v>498</v>
      </c>
      <c r="O45" s="142"/>
      <c r="P45" s="12"/>
      <c r="Q45" s="9"/>
    </row>
    <row r="46" spans="1:17" ht="12.75">
      <c r="A46" s="10">
        <v>27</v>
      </c>
      <c r="B46" s="347" t="s">
        <v>684</v>
      </c>
      <c r="C46" s="249">
        <v>2012</v>
      </c>
      <c r="D46" s="349">
        <v>1130311</v>
      </c>
      <c r="E46" s="236"/>
      <c r="F46" s="236"/>
      <c r="G46" s="363" t="s">
        <v>540</v>
      </c>
      <c r="H46" s="350">
        <v>5</v>
      </c>
      <c r="I46" s="351">
        <v>60</v>
      </c>
      <c r="J46" s="12"/>
      <c r="K46" s="351">
        <v>5</v>
      </c>
      <c r="L46" s="351">
        <v>60</v>
      </c>
      <c r="M46" s="197"/>
      <c r="N46" s="20">
        <f t="shared" si="0"/>
        <v>60</v>
      </c>
      <c r="O46" s="142"/>
      <c r="P46" s="12"/>
      <c r="Q46" s="9"/>
    </row>
    <row r="47" spans="1:17" ht="12.75">
      <c r="A47" s="10">
        <v>28</v>
      </c>
      <c r="B47" s="347" t="s">
        <v>685</v>
      </c>
      <c r="C47" s="249">
        <v>2012</v>
      </c>
      <c r="D47" s="349">
        <v>1130312</v>
      </c>
      <c r="E47" s="236"/>
      <c r="F47" s="236"/>
      <c r="G47" s="363" t="s">
        <v>540</v>
      </c>
      <c r="H47" s="350">
        <v>2</v>
      </c>
      <c r="I47" s="351">
        <v>24</v>
      </c>
      <c r="J47" s="12"/>
      <c r="K47" s="351">
        <v>2</v>
      </c>
      <c r="L47" s="351">
        <v>24</v>
      </c>
      <c r="M47" s="197"/>
      <c r="N47" s="20">
        <f t="shared" si="0"/>
        <v>24</v>
      </c>
      <c r="O47" s="142"/>
      <c r="P47" s="12"/>
      <c r="Q47" s="9"/>
    </row>
    <row r="48" spans="1:17" ht="25.5">
      <c r="A48" s="10">
        <v>29</v>
      </c>
      <c r="B48" s="347" t="s">
        <v>686</v>
      </c>
      <c r="C48" s="249">
        <v>2012</v>
      </c>
      <c r="D48" s="349" t="s">
        <v>711</v>
      </c>
      <c r="E48" s="236"/>
      <c r="F48" s="236"/>
      <c r="G48" s="363" t="s">
        <v>533</v>
      </c>
      <c r="H48" s="350">
        <v>4</v>
      </c>
      <c r="I48" s="351">
        <v>220</v>
      </c>
      <c r="J48" s="12"/>
      <c r="K48" s="351">
        <v>4</v>
      </c>
      <c r="L48" s="351">
        <v>220</v>
      </c>
      <c r="M48" s="197"/>
      <c r="N48" s="20">
        <f t="shared" si="0"/>
        <v>220</v>
      </c>
      <c r="O48" s="142"/>
      <c r="P48" s="12"/>
      <c r="Q48" s="9"/>
    </row>
    <row r="49" spans="1:17" ht="12.75">
      <c r="A49" s="10">
        <v>30</v>
      </c>
      <c r="B49" s="347" t="s">
        <v>687</v>
      </c>
      <c r="C49" s="249">
        <v>2012</v>
      </c>
      <c r="D49" s="349">
        <v>1130203</v>
      </c>
      <c r="E49" s="236"/>
      <c r="F49" s="236"/>
      <c r="G49" s="363" t="s">
        <v>533</v>
      </c>
      <c r="H49" s="350">
        <v>1</v>
      </c>
      <c r="I49" s="351">
        <v>80</v>
      </c>
      <c r="J49" s="12"/>
      <c r="K49" s="351">
        <v>1</v>
      </c>
      <c r="L49" s="351">
        <v>80</v>
      </c>
      <c r="M49" s="197"/>
      <c r="N49" s="20">
        <f t="shared" si="0"/>
        <v>80</v>
      </c>
      <c r="O49" s="142"/>
      <c r="P49" s="12"/>
      <c r="Q49" s="9"/>
    </row>
    <row r="50" spans="1:17" ht="25.5">
      <c r="A50" s="10">
        <v>31</v>
      </c>
      <c r="B50" s="347" t="s">
        <v>688</v>
      </c>
      <c r="C50" s="249">
        <v>2011</v>
      </c>
      <c r="D50" s="349" t="s">
        <v>712</v>
      </c>
      <c r="E50" s="236"/>
      <c r="F50" s="236"/>
      <c r="G50" s="363" t="s">
        <v>533</v>
      </c>
      <c r="H50" s="350">
        <v>6</v>
      </c>
      <c r="I50" s="351">
        <v>60</v>
      </c>
      <c r="J50" s="12"/>
      <c r="K50" s="351">
        <v>6</v>
      </c>
      <c r="L50" s="351">
        <v>60</v>
      </c>
      <c r="M50" s="197"/>
      <c r="N50" s="20">
        <f t="shared" si="0"/>
        <v>60</v>
      </c>
      <c r="O50" s="142"/>
      <c r="P50" s="12"/>
      <c r="Q50" s="9"/>
    </row>
    <row r="51" spans="1:17" ht="12.75">
      <c r="A51" s="10">
        <v>32</v>
      </c>
      <c r="B51" s="347" t="s">
        <v>689</v>
      </c>
      <c r="C51" s="249">
        <v>2012</v>
      </c>
      <c r="D51" s="349">
        <v>1130201</v>
      </c>
      <c r="E51" s="236"/>
      <c r="F51" s="236"/>
      <c r="G51" s="363" t="s">
        <v>533</v>
      </c>
      <c r="H51" s="350">
        <v>1</v>
      </c>
      <c r="I51" s="351">
        <v>50</v>
      </c>
      <c r="J51" s="12"/>
      <c r="K51" s="351">
        <v>1</v>
      </c>
      <c r="L51" s="351">
        <v>50</v>
      </c>
      <c r="M51" s="197"/>
      <c r="N51" s="20">
        <f t="shared" si="0"/>
        <v>50</v>
      </c>
      <c r="O51" s="142"/>
      <c r="P51" s="12"/>
      <c r="Q51" s="9"/>
    </row>
    <row r="52" spans="1:17" ht="12.75">
      <c r="A52" s="10">
        <v>33</v>
      </c>
      <c r="B52" s="347" t="s">
        <v>690</v>
      </c>
      <c r="C52" s="249">
        <v>2012</v>
      </c>
      <c r="D52" s="349">
        <v>1130204</v>
      </c>
      <c r="E52" s="236"/>
      <c r="F52" s="236"/>
      <c r="G52" s="363" t="s">
        <v>533</v>
      </c>
      <c r="H52" s="350">
        <v>1</v>
      </c>
      <c r="I52" s="351">
        <v>2000</v>
      </c>
      <c r="J52" s="12"/>
      <c r="K52" s="351">
        <v>1</v>
      </c>
      <c r="L52" s="351">
        <v>2000</v>
      </c>
      <c r="M52" s="197"/>
      <c r="N52" s="20">
        <f t="shared" si="0"/>
        <v>2000</v>
      </c>
      <c r="O52" s="142"/>
      <c r="P52" s="12"/>
      <c r="Q52" s="9"/>
    </row>
    <row r="53" spans="1:17" ht="12.75">
      <c r="A53" s="10">
        <v>34</v>
      </c>
      <c r="B53" s="347" t="s">
        <v>691</v>
      </c>
      <c r="C53" s="249">
        <v>2014</v>
      </c>
      <c r="D53" s="349">
        <v>1130326</v>
      </c>
      <c r="E53" s="236"/>
      <c r="F53" s="236"/>
      <c r="G53" s="363" t="s">
        <v>533</v>
      </c>
      <c r="H53" s="350">
        <v>1</v>
      </c>
      <c r="I53" s="351">
        <v>59</v>
      </c>
      <c r="J53" s="12"/>
      <c r="K53" s="351">
        <v>1</v>
      </c>
      <c r="L53" s="351">
        <v>59</v>
      </c>
      <c r="M53" s="197"/>
      <c r="N53" s="20">
        <f t="shared" si="0"/>
        <v>59</v>
      </c>
      <c r="O53" s="142"/>
      <c r="P53" s="12"/>
      <c r="Q53" s="9"/>
    </row>
    <row r="54" spans="1:17" ht="12.75">
      <c r="A54" s="10">
        <v>35</v>
      </c>
      <c r="B54" s="347" t="s">
        <v>692</v>
      </c>
      <c r="C54" s="249">
        <v>2014</v>
      </c>
      <c r="D54" s="349">
        <v>1130327</v>
      </c>
      <c r="E54" s="236"/>
      <c r="F54" s="236"/>
      <c r="G54" s="363" t="s">
        <v>533</v>
      </c>
      <c r="H54" s="350">
        <v>1</v>
      </c>
      <c r="I54" s="351">
        <v>175</v>
      </c>
      <c r="J54" s="12"/>
      <c r="K54" s="351">
        <v>1</v>
      </c>
      <c r="L54" s="351">
        <v>175</v>
      </c>
      <c r="M54" s="197"/>
      <c r="N54" s="20">
        <f t="shared" si="0"/>
        <v>175</v>
      </c>
      <c r="O54" s="142"/>
      <c r="P54" s="12"/>
      <c r="Q54" s="9"/>
    </row>
    <row r="55" spans="1:17" ht="12.75">
      <c r="A55" s="10">
        <v>36</v>
      </c>
      <c r="B55" s="347" t="s">
        <v>693</v>
      </c>
      <c r="C55" s="249">
        <v>2012</v>
      </c>
      <c r="D55" s="349">
        <v>1130311</v>
      </c>
      <c r="E55" s="236"/>
      <c r="F55" s="236"/>
      <c r="G55" s="363" t="s">
        <v>533</v>
      </c>
      <c r="H55" s="350">
        <v>1</v>
      </c>
      <c r="I55" s="351">
        <v>600</v>
      </c>
      <c r="J55" s="12"/>
      <c r="K55" s="351">
        <v>1</v>
      </c>
      <c r="L55" s="351">
        <v>600</v>
      </c>
      <c r="M55" s="197"/>
      <c r="N55" s="20">
        <f t="shared" si="0"/>
        <v>600</v>
      </c>
      <c r="O55" s="142"/>
      <c r="P55" s="12"/>
      <c r="Q55" s="9"/>
    </row>
    <row r="56" spans="1:17" ht="12.75">
      <c r="A56" s="10">
        <v>37</v>
      </c>
      <c r="B56" s="347" t="s">
        <v>694</v>
      </c>
      <c r="C56" s="249">
        <v>2012</v>
      </c>
      <c r="D56" s="349">
        <v>1130312</v>
      </c>
      <c r="E56" s="236"/>
      <c r="F56" s="236"/>
      <c r="G56" s="363" t="s">
        <v>533</v>
      </c>
      <c r="H56" s="350">
        <v>1</v>
      </c>
      <c r="I56" s="351">
        <v>250</v>
      </c>
      <c r="J56" s="12"/>
      <c r="K56" s="351">
        <v>1</v>
      </c>
      <c r="L56" s="351">
        <v>250</v>
      </c>
      <c r="M56" s="197"/>
      <c r="N56" s="20">
        <f t="shared" si="0"/>
        <v>250</v>
      </c>
      <c r="O56" s="142"/>
      <c r="P56" s="12"/>
      <c r="Q56" s="9"/>
    </row>
    <row r="57" spans="1:17" ht="12.75">
      <c r="A57" s="10">
        <v>38</v>
      </c>
      <c r="B57" s="347" t="s">
        <v>695</v>
      </c>
      <c r="C57" s="249">
        <v>2012</v>
      </c>
      <c r="D57" s="349">
        <v>1130313</v>
      </c>
      <c r="E57" s="236"/>
      <c r="F57" s="236"/>
      <c r="G57" s="363" t="s">
        <v>533</v>
      </c>
      <c r="H57" s="350">
        <v>1</v>
      </c>
      <c r="I57" s="351">
        <v>150</v>
      </c>
      <c r="J57" s="12"/>
      <c r="K57" s="351">
        <v>1</v>
      </c>
      <c r="L57" s="351">
        <v>150</v>
      </c>
      <c r="M57" s="197"/>
      <c r="N57" s="20">
        <f t="shared" si="0"/>
        <v>150</v>
      </c>
      <c r="O57" s="142"/>
      <c r="P57" s="12"/>
      <c r="Q57" s="9"/>
    </row>
    <row r="58" spans="1:17" ht="12.75">
      <c r="A58" s="10">
        <v>39</v>
      </c>
      <c r="B58" s="347" t="s">
        <v>696</v>
      </c>
      <c r="C58" s="249">
        <v>2012</v>
      </c>
      <c r="D58" s="349">
        <v>1130314</v>
      </c>
      <c r="E58" s="236"/>
      <c r="F58" s="236"/>
      <c r="G58" s="363" t="s">
        <v>533</v>
      </c>
      <c r="H58" s="350">
        <v>1</v>
      </c>
      <c r="I58" s="351">
        <v>100</v>
      </c>
      <c r="J58" s="12"/>
      <c r="K58" s="351">
        <v>1</v>
      </c>
      <c r="L58" s="351">
        <v>100</v>
      </c>
      <c r="M58" s="20"/>
      <c r="N58" s="20">
        <f t="shared" si="0"/>
        <v>100</v>
      </c>
      <c r="O58" s="142"/>
      <c r="P58" s="12"/>
      <c r="Q58" s="9"/>
    </row>
    <row r="59" spans="1:17" ht="25.5">
      <c r="A59" s="10">
        <v>40</v>
      </c>
      <c r="B59" s="347" t="s">
        <v>697</v>
      </c>
      <c r="C59" s="249">
        <v>2016</v>
      </c>
      <c r="D59" s="349" t="s">
        <v>713</v>
      </c>
      <c r="E59" s="236"/>
      <c r="F59" s="236"/>
      <c r="G59" s="363" t="s">
        <v>533</v>
      </c>
      <c r="H59" s="350">
        <v>20</v>
      </c>
      <c r="I59" s="351">
        <v>600</v>
      </c>
      <c r="J59" s="12"/>
      <c r="K59" s="351">
        <v>20</v>
      </c>
      <c r="L59" s="351">
        <v>600</v>
      </c>
      <c r="M59" s="197"/>
      <c r="N59" s="20">
        <f t="shared" si="0"/>
        <v>600</v>
      </c>
      <c r="O59" s="142"/>
      <c r="P59" s="12"/>
      <c r="Q59" s="9"/>
    </row>
    <row r="60" spans="1:17" ht="12.75">
      <c r="A60" s="10">
        <v>41</v>
      </c>
      <c r="B60" s="347" t="s">
        <v>698</v>
      </c>
      <c r="C60" s="249">
        <v>2019</v>
      </c>
      <c r="D60" s="349">
        <v>11130348</v>
      </c>
      <c r="E60" s="236"/>
      <c r="F60" s="236"/>
      <c r="G60" s="363" t="s">
        <v>533</v>
      </c>
      <c r="H60" s="350">
        <v>1</v>
      </c>
      <c r="I60" s="351">
        <v>4800</v>
      </c>
      <c r="J60" s="12"/>
      <c r="K60" s="351">
        <v>1</v>
      </c>
      <c r="L60" s="351">
        <v>4800</v>
      </c>
      <c r="M60" s="197"/>
      <c r="N60" s="20">
        <f t="shared" si="0"/>
        <v>4800</v>
      </c>
      <c r="O60" s="142"/>
      <c r="P60" s="12"/>
      <c r="Q60" s="9"/>
    </row>
    <row r="61" spans="1:17" ht="25.5">
      <c r="A61" s="10">
        <v>42</v>
      </c>
      <c r="B61" s="347" t="s">
        <v>699</v>
      </c>
      <c r="C61" s="249">
        <v>2019</v>
      </c>
      <c r="D61" s="349" t="s">
        <v>714</v>
      </c>
      <c r="E61" s="236"/>
      <c r="F61" s="236"/>
      <c r="G61" s="363" t="s">
        <v>533</v>
      </c>
      <c r="H61" s="350">
        <v>2</v>
      </c>
      <c r="I61" s="351">
        <v>50</v>
      </c>
      <c r="J61" s="12"/>
      <c r="K61" s="351">
        <v>2</v>
      </c>
      <c r="L61" s="351">
        <v>50</v>
      </c>
      <c r="M61" s="197"/>
      <c r="N61" s="20">
        <f t="shared" si="0"/>
        <v>50</v>
      </c>
      <c r="O61" s="142"/>
      <c r="P61" s="12"/>
      <c r="Q61" s="9"/>
    </row>
    <row r="62" spans="1:17" ht="12.75">
      <c r="A62" s="10">
        <v>43</v>
      </c>
      <c r="B62" s="347" t="s">
        <v>700</v>
      </c>
      <c r="C62" s="249">
        <v>2019</v>
      </c>
      <c r="D62" s="349">
        <v>11130351</v>
      </c>
      <c r="E62" s="236"/>
      <c r="F62" s="236"/>
      <c r="G62" s="363" t="s">
        <v>533</v>
      </c>
      <c r="H62" s="350">
        <v>1</v>
      </c>
      <c r="I62" s="351">
        <v>2400</v>
      </c>
      <c r="J62" s="12"/>
      <c r="K62" s="351">
        <v>1</v>
      </c>
      <c r="L62" s="351">
        <v>2400</v>
      </c>
      <c r="M62" s="197"/>
      <c r="N62" s="20">
        <f t="shared" si="0"/>
        <v>2400</v>
      </c>
      <c r="O62" s="142"/>
      <c r="P62" s="12"/>
      <c r="Q62" s="9"/>
    </row>
    <row r="63" spans="1:17" ht="12.75">
      <c r="A63" s="10">
        <v>44</v>
      </c>
      <c r="B63" s="347" t="s">
        <v>701</v>
      </c>
      <c r="C63" s="249">
        <v>2019</v>
      </c>
      <c r="D63" s="349">
        <v>11130352</v>
      </c>
      <c r="E63" s="236"/>
      <c r="F63" s="236"/>
      <c r="G63" s="363" t="s">
        <v>533</v>
      </c>
      <c r="H63" s="350">
        <v>1</v>
      </c>
      <c r="I63" s="351">
        <v>700</v>
      </c>
      <c r="J63" s="12"/>
      <c r="K63" s="351">
        <v>1</v>
      </c>
      <c r="L63" s="351">
        <v>700</v>
      </c>
      <c r="M63" s="197"/>
      <c r="N63" s="20">
        <f t="shared" si="0"/>
        <v>700</v>
      </c>
      <c r="O63" s="142"/>
      <c r="P63" s="12"/>
      <c r="Q63" s="9"/>
    </row>
    <row r="64" spans="1:17" ht="12.75">
      <c r="A64" s="10">
        <v>45</v>
      </c>
      <c r="B64" s="347" t="s">
        <v>702</v>
      </c>
      <c r="C64" s="249">
        <v>2014</v>
      </c>
      <c r="D64" s="243" t="s">
        <v>1225</v>
      </c>
      <c r="E64" s="236"/>
      <c r="F64" s="236"/>
      <c r="G64" s="363" t="s">
        <v>533</v>
      </c>
      <c r="H64" s="350">
        <v>1</v>
      </c>
      <c r="I64" s="351">
        <v>45</v>
      </c>
      <c r="J64" s="12"/>
      <c r="K64" s="351">
        <v>1</v>
      </c>
      <c r="L64" s="351">
        <v>45</v>
      </c>
      <c r="M64" s="197"/>
      <c r="N64" s="20">
        <f t="shared" si="0"/>
        <v>45</v>
      </c>
      <c r="O64" s="142"/>
      <c r="P64" s="12"/>
      <c r="Q64" s="9"/>
    </row>
    <row r="65" spans="1:17" ht="12.75">
      <c r="A65" s="10">
        <v>46</v>
      </c>
      <c r="B65" s="462" t="s">
        <v>754</v>
      </c>
      <c r="C65" s="473"/>
      <c r="D65" s="474" t="s">
        <v>1226</v>
      </c>
      <c r="E65" s="307"/>
      <c r="F65" s="307"/>
      <c r="G65" s="465" t="s">
        <v>533</v>
      </c>
      <c r="H65" s="350">
        <v>1</v>
      </c>
      <c r="I65" s="351">
        <v>0</v>
      </c>
      <c r="J65" s="12"/>
      <c r="K65" s="351">
        <v>1</v>
      </c>
      <c r="L65" s="351">
        <v>0</v>
      </c>
      <c r="M65" s="197"/>
      <c r="N65" s="20">
        <v>0</v>
      </c>
      <c r="O65" s="142"/>
      <c r="P65" s="12"/>
      <c r="Q65" s="9"/>
    </row>
    <row r="66" spans="1:16" ht="15.75" customHeight="1">
      <c r="A66" s="10"/>
      <c r="B66" s="572" t="s">
        <v>557</v>
      </c>
      <c r="C66" s="573"/>
      <c r="D66" s="573"/>
      <c r="E66" s="573"/>
      <c r="F66" s="573"/>
      <c r="G66" s="574"/>
      <c r="H66" s="223">
        <f>SUM(H18:H26)</f>
        <v>10</v>
      </c>
      <c r="I66" s="225">
        <f>SUM(I18:I26)</f>
        <v>564156</v>
      </c>
      <c r="J66" s="209"/>
      <c r="K66" s="223">
        <f>SUM(K18:K26)</f>
        <v>10</v>
      </c>
      <c r="L66" s="225">
        <f>SUM(L18:L26)</f>
        <v>564156</v>
      </c>
      <c r="M66" s="274">
        <f>SUM(M18:M28)</f>
        <v>0</v>
      </c>
      <c r="N66" s="274">
        <f>SUM(N18:N26)</f>
        <v>564156</v>
      </c>
      <c r="O66" s="275"/>
      <c r="P66" s="184"/>
    </row>
    <row r="67" spans="1:16" ht="12.75">
      <c r="A67" s="184"/>
      <c r="B67" s="563" t="s">
        <v>638</v>
      </c>
      <c r="C67" s="564"/>
      <c r="D67" s="564"/>
      <c r="E67" s="564"/>
      <c r="F67" s="564"/>
      <c r="G67" s="565"/>
      <c r="H67" s="223">
        <f>SUM(H27:H64)</f>
        <v>316</v>
      </c>
      <c r="I67" s="225">
        <f>SUM(I27:I64)</f>
        <v>18553</v>
      </c>
      <c r="J67" s="136"/>
      <c r="K67" s="223">
        <f>SUM(K27:K65)</f>
        <v>317</v>
      </c>
      <c r="L67" s="274">
        <f>SUM(L27:L64)</f>
        <v>18553</v>
      </c>
      <c r="M67" s="274">
        <f>SUM(M29:M64)</f>
        <v>0</v>
      </c>
      <c r="N67" s="274">
        <f>SUM(N27:N64)</f>
        <v>18553</v>
      </c>
      <c r="O67" s="136"/>
      <c r="P67" s="136"/>
    </row>
    <row r="68" spans="1:16" ht="12.75" customHeight="1">
      <c r="A68" s="184"/>
      <c r="B68" s="563" t="s">
        <v>558</v>
      </c>
      <c r="C68" s="564"/>
      <c r="D68" s="564"/>
      <c r="E68" s="564"/>
      <c r="F68" s="564"/>
      <c r="G68" s="565"/>
      <c r="H68" s="226"/>
      <c r="I68" s="227"/>
      <c r="J68" s="136"/>
      <c r="K68" s="226"/>
      <c r="L68" s="226"/>
      <c r="M68" s="136"/>
      <c r="N68" s="136"/>
      <c r="O68" s="136"/>
      <c r="P68" s="136"/>
    </row>
    <row r="69" spans="1:16" ht="12.75">
      <c r="A69" s="184"/>
      <c r="B69" s="563" t="s">
        <v>563</v>
      </c>
      <c r="C69" s="564"/>
      <c r="D69" s="564"/>
      <c r="E69" s="564"/>
      <c r="F69" s="564"/>
      <c r="G69" s="564"/>
      <c r="H69" s="564"/>
      <c r="I69" s="564"/>
      <c r="J69" s="565"/>
      <c r="K69" s="367">
        <f>K66+K67</f>
        <v>327</v>
      </c>
      <c r="L69" s="368">
        <f>L66+L67</f>
        <v>582709</v>
      </c>
      <c r="M69" s="184"/>
      <c r="N69" s="184"/>
      <c r="O69" s="184"/>
      <c r="P69" s="184"/>
    </row>
    <row r="70" spans="2:12" s="39" customFormat="1" ht="12.75">
      <c r="B70" s="39" t="s">
        <v>657</v>
      </c>
      <c r="H70" s="495"/>
      <c r="I70" s="496"/>
      <c r="K70" s="495"/>
      <c r="L70" s="495"/>
    </row>
    <row r="71" spans="1:17" ht="12.75">
      <c r="A71" s="11"/>
      <c r="B71" s="566" t="s">
        <v>634</v>
      </c>
      <c r="C71" s="567"/>
      <c r="D71" s="567"/>
      <c r="E71" s="567"/>
      <c r="F71" s="567"/>
      <c r="G71" s="568"/>
      <c r="H71" s="471">
        <f>SUM(H72:H72)</f>
        <v>11413</v>
      </c>
      <c r="I71" s="452">
        <f>SUM(I72:I72)</f>
        <v>8660</v>
      </c>
      <c r="J71" s="471"/>
      <c r="K71" s="471">
        <f>SUM(K72:K72)</f>
        <v>11413</v>
      </c>
      <c r="L71" s="452">
        <f>SUM(L72:L72)</f>
        <v>8660</v>
      </c>
      <c r="M71" s="471">
        <f>SUM(M72:M72)</f>
        <v>4330</v>
      </c>
      <c r="N71" s="452">
        <f>SUM(N72:N72)</f>
        <v>8660</v>
      </c>
      <c r="O71" s="11"/>
      <c r="P71" s="11"/>
      <c r="Q71" s="9"/>
    </row>
    <row r="72" spans="1:17" ht="12.75">
      <c r="A72" s="10">
        <v>1</v>
      </c>
      <c r="B72" s="377" t="s">
        <v>1124</v>
      </c>
      <c r="C72" s="357"/>
      <c r="D72" s="487"/>
      <c r="E72" s="357"/>
      <c r="F72" s="357"/>
      <c r="G72" s="348" t="s">
        <v>533</v>
      </c>
      <c r="H72" s="353">
        <v>11413</v>
      </c>
      <c r="I72" s="354">
        <v>8660</v>
      </c>
      <c r="J72" s="363"/>
      <c r="K72" s="353">
        <v>11413</v>
      </c>
      <c r="L72" s="354">
        <v>8660</v>
      </c>
      <c r="M72" s="351">
        <f>(L72)*50%</f>
        <v>4330</v>
      </c>
      <c r="N72" s="351">
        <v>8660</v>
      </c>
      <c r="O72" s="11"/>
      <c r="P72" s="11"/>
      <c r="Q72" s="9"/>
    </row>
    <row r="73" spans="1:17" ht="25.5">
      <c r="A73" s="11"/>
      <c r="B73" s="488" t="s">
        <v>1253</v>
      </c>
      <c r="C73" s="69"/>
      <c r="D73" s="69"/>
      <c r="E73" s="69"/>
      <c r="F73" s="69"/>
      <c r="G73" s="69"/>
      <c r="H73" s="463">
        <f>SUM(H74:H85)</f>
        <v>25</v>
      </c>
      <c r="I73" s="489">
        <f>SUM(I74:I85)</f>
        <v>2042</v>
      </c>
      <c r="J73" s="69"/>
      <c r="K73" s="471">
        <f>SUM(K74:K85)</f>
        <v>25</v>
      </c>
      <c r="L73" s="452">
        <f>SUM(L74:L85)</f>
        <v>2042</v>
      </c>
      <c r="M73" s="490">
        <f>SUM(M74:M85)</f>
        <v>1021</v>
      </c>
      <c r="N73" s="490">
        <f>SUM(N74:N85)</f>
        <v>1021</v>
      </c>
      <c r="O73" s="11"/>
      <c r="P73" s="11"/>
      <c r="Q73" s="9"/>
    </row>
    <row r="74" spans="1:17" ht="25.5">
      <c r="A74" s="10">
        <v>1</v>
      </c>
      <c r="B74" s="346" t="s">
        <v>641</v>
      </c>
      <c r="C74" s="12"/>
      <c r="D74" s="348" t="s">
        <v>645</v>
      </c>
      <c r="E74" s="12"/>
      <c r="F74" s="12"/>
      <c r="G74" s="10" t="s">
        <v>533</v>
      </c>
      <c r="H74" s="350">
        <v>2</v>
      </c>
      <c r="I74" s="351">
        <v>4</v>
      </c>
      <c r="J74" s="236"/>
      <c r="K74" s="350">
        <v>2</v>
      </c>
      <c r="L74" s="351">
        <v>4</v>
      </c>
      <c r="M74" s="350">
        <f>(L74)*50%</f>
        <v>2</v>
      </c>
      <c r="N74" s="351">
        <f>L74-M74</f>
        <v>2</v>
      </c>
      <c r="O74" s="18"/>
      <c r="P74" s="12"/>
      <c r="Q74" s="9"/>
    </row>
    <row r="75" spans="1:17" ht="25.5">
      <c r="A75" s="10">
        <v>2</v>
      </c>
      <c r="B75" s="346" t="s">
        <v>642</v>
      </c>
      <c r="C75" s="195"/>
      <c r="D75" s="348" t="s">
        <v>646</v>
      </c>
      <c r="E75" s="12"/>
      <c r="F75" s="12"/>
      <c r="G75" s="10" t="s">
        <v>533</v>
      </c>
      <c r="H75" s="350">
        <v>2</v>
      </c>
      <c r="I75" s="351">
        <v>264</v>
      </c>
      <c r="J75" s="236"/>
      <c r="K75" s="350">
        <v>2</v>
      </c>
      <c r="L75" s="351">
        <v>264</v>
      </c>
      <c r="M75" s="350">
        <f aca="true" t="shared" si="1" ref="M75:M85">(L75)*50%</f>
        <v>132</v>
      </c>
      <c r="N75" s="351">
        <f aca="true" t="shared" si="2" ref="N75:N85">L75-M75</f>
        <v>132</v>
      </c>
      <c r="O75" s="18"/>
      <c r="P75" s="12"/>
      <c r="Q75" s="9"/>
    </row>
    <row r="76" spans="1:17" ht="12.75">
      <c r="A76" s="10">
        <v>3</v>
      </c>
      <c r="B76" s="346" t="s">
        <v>532</v>
      </c>
      <c r="C76" s="195"/>
      <c r="D76" s="348">
        <v>1130022</v>
      </c>
      <c r="E76" s="12"/>
      <c r="F76" s="12"/>
      <c r="G76" s="10" t="s">
        <v>533</v>
      </c>
      <c r="H76" s="350">
        <v>1</v>
      </c>
      <c r="I76" s="351">
        <v>358</v>
      </c>
      <c r="J76" s="236"/>
      <c r="K76" s="350">
        <v>1</v>
      </c>
      <c r="L76" s="351">
        <v>358</v>
      </c>
      <c r="M76" s="350">
        <f t="shared" si="1"/>
        <v>179</v>
      </c>
      <c r="N76" s="351">
        <f t="shared" si="2"/>
        <v>179</v>
      </c>
      <c r="O76" s="18"/>
      <c r="P76" s="12"/>
      <c r="Q76" s="9"/>
    </row>
    <row r="77" spans="1:17" ht="25.5">
      <c r="A77" s="10">
        <v>4</v>
      </c>
      <c r="B77" s="346" t="s">
        <v>643</v>
      </c>
      <c r="C77" s="195"/>
      <c r="D77" s="348" t="s">
        <v>647</v>
      </c>
      <c r="E77" s="234"/>
      <c r="F77" s="234"/>
      <c r="G77" s="10" t="s">
        <v>533</v>
      </c>
      <c r="H77" s="350">
        <v>7</v>
      </c>
      <c r="I77" s="351">
        <v>259</v>
      </c>
      <c r="J77" s="237"/>
      <c r="K77" s="350">
        <v>7</v>
      </c>
      <c r="L77" s="351">
        <v>259</v>
      </c>
      <c r="M77" s="350">
        <f t="shared" si="1"/>
        <v>129.5</v>
      </c>
      <c r="N77" s="351">
        <f t="shared" si="2"/>
        <v>129.5</v>
      </c>
      <c r="O77" s="18"/>
      <c r="P77" s="12"/>
      <c r="Q77" s="9"/>
    </row>
    <row r="78" spans="1:17" ht="25.5">
      <c r="A78" s="10">
        <v>5</v>
      </c>
      <c r="B78" s="347" t="s">
        <v>644</v>
      </c>
      <c r="C78" s="195"/>
      <c r="D78" s="349" t="s">
        <v>648</v>
      </c>
      <c r="E78" s="234"/>
      <c r="F78" s="234"/>
      <c r="G78" s="10" t="s">
        <v>533</v>
      </c>
      <c r="H78" s="350">
        <v>2</v>
      </c>
      <c r="I78" s="351">
        <v>102</v>
      </c>
      <c r="J78" s="237"/>
      <c r="K78" s="350">
        <v>2</v>
      </c>
      <c r="L78" s="351">
        <v>102</v>
      </c>
      <c r="M78" s="350">
        <f t="shared" si="1"/>
        <v>51</v>
      </c>
      <c r="N78" s="351">
        <f t="shared" si="2"/>
        <v>51</v>
      </c>
      <c r="O78" s="18"/>
      <c r="P78" s="12"/>
      <c r="Q78" s="9"/>
    </row>
    <row r="79" spans="1:17" ht="12.75">
      <c r="A79" s="10">
        <v>6</v>
      </c>
      <c r="B79" s="347" t="s">
        <v>644</v>
      </c>
      <c r="C79" s="195"/>
      <c r="D79" s="349">
        <v>1130076</v>
      </c>
      <c r="E79" s="12"/>
      <c r="F79" s="12"/>
      <c r="G79" s="10" t="s">
        <v>533</v>
      </c>
      <c r="H79" s="350">
        <v>1</v>
      </c>
      <c r="I79" s="351">
        <v>62</v>
      </c>
      <c r="J79" s="236"/>
      <c r="K79" s="350">
        <v>1</v>
      </c>
      <c r="L79" s="351">
        <v>62</v>
      </c>
      <c r="M79" s="350">
        <f t="shared" si="1"/>
        <v>31</v>
      </c>
      <c r="N79" s="351">
        <f t="shared" si="2"/>
        <v>31</v>
      </c>
      <c r="O79" s="18"/>
      <c r="P79" s="12"/>
      <c r="Q79" s="9"/>
    </row>
    <row r="80" spans="1:17" ht="25.5">
      <c r="A80" s="10">
        <v>7</v>
      </c>
      <c r="B80" s="352" t="s">
        <v>649</v>
      </c>
      <c r="C80" s="195"/>
      <c r="D80" s="349" t="s">
        <v>655</v>
      </c>
      <c r="E80" s="234"/>
      <c r="F80" s="234"/>
      <c r="G80" s="10" t="s">
        <v>533</v>
      </c>
      <c r="H80" s="350">
        <v>4</v>
      </c>
      <c r="I80" s="351">
        <v>209</v>
      </c>
      <c r="J80" s="237"/>
      <c r="K80" s="350">
        <v>4</v>
      </c>
      <c r="L80" s="351">
        <v>209</v>
      </c>
      <c r="M80" s="350">
        <f t="shared" si="1"/>
        <v>104.5</v>
      </c>
      <c r="N80" s="351">
        <f t="shared" si="2"/>
        <v>104.5</v>
      </c>
      <c r="O80" s="18"/>
      <c r="P80" s="12"/>
      <c r="Q80" s="9"/>
    </row>
    <row r="81" spans="1:17" ht="12.75">
      <c r="A81" s="10">
        <v>8</v>
      </c>
      <c r="B81" s="347" t="s">
        <v>650</v>
      </c>
      <c r="C81" s="195"/>
      <c r="D81" s="349">
        <v>1130296</v>
      </c>
      <c r="E81" s="12"/>
      <c r="F81" s="12"/>
      <c r="G81" s="10" t="s">
        <v>533</v>
      </c>
      <c r="H81" s="353">
        <v>1</v>
      </c>
      <c r="I81" s="354">
        <v>15</v>
      </c>
      <c r="J81" s="236"/>
      <c r="K81" s="353">
        <v>1</v>
      </c>
      <c r="L81" s="354">
        <v>15</v>
      </c>
      <c r="M81" s="353">
        <f t="shared" si="1"/>
        <v>7.5</v>
      </c>
      <c r="N81" s="354">
        <f t="shared" si="2"/>
        <v>7.5</v>
      </c>
      <c r="O81" s="18"/>
      <c r="P81" s="12"/>
      <c r="Q81" s="9"/>
    </row>
    <row r="82" spans="1:17" ht="25.5">
      <c r="A82" s="10">
        <v>9</v>
      </c>
      <c r="B82" s="347" t="s">
        <v>651</v>
      </c>
      <c r="C82" s="195"/>
      <c r="D82" s="349" t="s">
        <v>656</v>
      </c>
      <c r="E82" s="234"/>
      <c r="F82" s="234"/>
      <c r="G82" s="10" t="s">
        <v>533</v>
      </c>
      <c r="H82" s="208">
        <v>2</v>
      </c>
      <c r="I82" s="213">
        <v>66</v>
      </c>
      <c r="J82" s="237"/>
      <c r="K82" s="208">
        <v>2</v>
      </c>
      <c r="L82" s="213">
        <v>66</v>
      </c>
      <c r="M82" s="208">
        <f t="shared" si="1"/>
        <v>33</v>
      </c>
      <c r="N82" s="213">
        <f t="shared" si="2"/>
        <v>33</v>
      </c>
      <c r="O82" s="18"/>
      <c r="P82" s="12"/>
      <c r="Q82" s="9"/>
    </row>
    <row r="83" spans="1:17" ht="12.75">
      <c r="A83" s="10">
        <v>10</v>
      </c>
      <c r="B83" s="347" t="s">
        <v>652</v>
      </c>
      <c r="C83" s="195"/>
      <c r="D83" s="349">
        <v>1130298</v>
      </c>
      <c r="E83" s="234"/>
      <c r="F83" s="234"/>
      <c r="G83" s="10" t="s">
        <v>533</v>
      </c>
      <c r="H83" s="208">
        <v>1</v>
      </c>
      <c r="I83" s="213">
        <v>178</v>
      </c>
      <c r="J83" s="237"/>
      <c r="K83" s="208">
        <v>1</v>
      </c>
      <c r="L83" s="213">
        <v>178</v>
      </c>
      <c r="M83" s="208">
        <f t="shared" si="1"/>
        <v>89</v>
      </c>
      <c r="N83" s="213">
        <f t="shared" si="2"/>
        <v>89</v>
      </c>
      <c r="O83" s="18"/>
      <c r="P83" s="12"/>
      <c r="Q83" s="9"/>
    </row>
    <row r="84" spans="1:17" ht="12.75">
      <c r="A84" s="10">
        <v>11</v>
      </c>
      <c r="B84" s="347" t="s">
        <v>653</v>
      </c>
      <c r="C84" s="195"/>
      <c r="D84" s="349">
        <v>1130315</v>
      </c>
      <c r="E84" s="234"/>
      <c r="F84" s="234"/>
      <c r="G84" s="10" t="s">
        <v>533</v>
      </c>
      <c r="H84" s="208">
        <v>1</v>
      </c>
      <c r="I84" s="213">
        <v>495</v>
      </c>
      <c r="J84" s="237"/>
      <c r="K84" s="208">
        <v>1</v>
      </c>
      <c r="L84" s="213">
        <v>495</v>
      </c>
      <c r="M84" s="208">
        <f t="shared" si="1"/>
        <v>247.5</v>
      </c>
      <c r="N84" s="213">
        <f t="shared" si="2"/>
        <v>247.5</v>
      </c>
      <c r="O84" s="18"/>
      <c r="P84" s="12"/>
      <c r="Q84" s="9"/>
    </row>
    <row r="85" spans="1:17" ht="12.75">
      <c r="A85" s="10">
        <v>12</v>
      </c>
      <c r="B85" s="347" t="s">
        <v>654</v>
      </c>
      <c r="C85" s="195"/>
      <c r="D85" s="349">
        <v>1130328</v>
      </c>
      <c r="E85" s="234"/>
      <c r="F85" s="234"/>
      <c r="G85" s="10" t="s">
        <v>533</v>
      </c>
      <c r="H85" s="208">
        <v>1</v>
      </c>
      <c r="I85" s="213">
        <v>30</v>
      </c>
      <c r="J85" s="237"/>
      <c r="K85" s="208">
        <v>1</v>
      </c>
      <c r="L85" s="213">
        <v>30</v>
      </c>
      <c r="M85" s="208">
        <f t="shared" si="1"/>
        <v>15</v>
      </c>
      <c r="N85" s="213">
        <f t="shared" si="2"/>
        <v>15</v>
      </c>
      <c r="O85" s="18"/>
      <c r="P85" s="12"/>
      <c r="Q85" s="9"/>
    </row>
    <row r="86" spans="1:16" ht="12.75">
      <c r="A86" s="184"/>
      <c r="B86" s="136" t="s">
        <v>558</v>
      </c>
      <c r="C86" s="136"/>
      <c r="D86" s="136"/>
      <c r="E86" s="136"/>
      <c r="F86" s="136"/>
      <c r="G86" s="136"/>
      <c r="H86" s="226"/>
      <c r="I86" s="227"/>
      <c r="J86" s="136"/>
      <c r="K86" s="226"/>
      <c r="L86" s="226"/>
      <c r="M86" s="136"/>
      <c r="N86" s="136"/>
      <c r="O86" s="136"/>
      <c r="P86" s="136"/>
    </row>
    <row r="87" spans="1:16" ht="12.75">
      <c r="A87" s="184"/>
      <c r="B87" s="563" t="s">
        <v>563</v>
      </c>
      <c r="C87" s="564"/>
      <c r="D87" s="564"/>
      <c r="E87" s="564"/>
      <c r="F87" s="564"/>
      <c r="G87" s="564"/>
      <c r="H87" s="564"/>
      <c r="I87" s="564"/>
      <c r="J87" s="565"/>
      <c r="K87" s="223">
        <f>SUM(K71+K73)</f>
        <v>11438</v>
      </c>
      <c r="L87" s="225">
        <f>SUM(L71+L73)</f>
        <v>10702</v>
      </c>
      <c r="M87" s="136"/>
      <c r="N87" s="136"/>
      <c r="O87" s="136"/>
      <c r="P87" s="136"/>
    </row>
    <row r="113" ht="12.75">
      <c r="B113" s="1" t="s">
        <v>29</v>
      </c>
    </row>
  </sheetData>
  <sheetProtection/>
  <mergeCells count="34">
    <mergeCell ref="B87:J87"/>
    <mergeCell ref="M3:O3"/>
    <mergeCell ref="M4:P4"/>
    <mergeCell ref="M5:P5"/>
    <mergeCell ref="A8:P8"/>
    <mergeCell ref="B9:P9"/>
    <mergeCell ref="B71:G71"/>
    <mergeCell ref="B69:J69"/>
    <mergeCell ref="B66:G66"/>
    <mergeCell ref="B67:G67"/>
    <mergeCell ref="B68:G68"/>
    <mergeCell ref="D13:D15"/>
    <mergeCell ref="E13:E15"/>
    <mergeCell ref="F13:F15"/>
    <mergeCell ref="H14:H15"/>
    <mergeCell ref="I14:I15"/>
    <mergeCell ref="M14:M15"/>
    <mergeCell ref="N14:N15"/>
    <mergeCell ref="K14:K15"/>
    <mergeCell ref="L14:L15"/>
    <mergeCell ref="G11:G15"/>
    <mergeCell ref="H11:I13"/>
    <mergeCell ref="J11:J15"/>
    <mergeCell ref="K11:O13"/>
    <mergeCell ref="P11:P15"/>
    <mergeCell ref="Q11:Q12"/>
    <mergeCell ref="Q14:Q15"/>
    <mergeCell ref="A5:D5"/>
    <mergeCell ref="A7:P7"/>
    <mergeCell ref="A11:A15"/>
    <mergeCell ref="B11:B15"/>
    <mergeCell ref="C11:C15"/>
    <mergeCell ref="D11:F12"/>
    <mergeCell ref="O14:O15"/>
  </mergeCells>
  <printOptions/>
  <pageMargins left="0.31496062992125984" right="0.31496062992125984" top="0.34" bottom="0.16" header="0.2" footer="0.16"/>
  <pageSetup fitToHeight="0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1"/>
  <dimension ref="A3:Q72"/>
  <sheetViews>
    <sheetView workbookViewId="0" topLeftCell="A10">
      <selection activeCell="I9" sqref="I9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10.75390625" style="1" bestFit="1" customWidth="1"/>
    <col min="5" max="5" width="12.625" style="1" bestFit="1" customWidth="1"/>
    <col min="6" max="6" width="9.25390625" style="1" bestFit="1" customWidth="1"/>
    <col min="7" max="7" width="7.125" style="1" customWidth="1"/>
    <col min="8" max="8" width="9.25390625" style="92" bestFit="1" customWidth="1"/>
    <col min="9" max="9" width="11.75390625" style="30" customWidth="1"/>
    <col min="10" max="10" width="9.25390625" style="1" bestFit="1" customWidth="1"/>
    <col min="11" max="11" width="9.25390625" style="92" bestFit="1" customWidth="1"/>
    <col min="12" max="12" width="12.375" style="92" customWidth="1"/>
    <col min="13" max="13" width="9.375" style="1" bestFit="1" customWidth="1"/>
    <col min="14" max="15" width="9.25390625" style="1" bestFit="1" customWidth="1"/>
    <col min="16" max="16" width="13.125" style="1" customWidth="1"/>
    <col min="17" max="19" width="9.125" style="1" customWidth="1"/>
    <col min="20" max="16384" width="9.125" style="1" customWidth="1"/>
  </cols>
  <sheetData>
    <row r="3" spans="2:14" ht="18.75">
      <c r="B3" s="218" t="s">
        <v>559</v>
      </c>
      <c r="N3" s="210" t="s">
        <v>45</v>
      </c>
    </row>
    <row r="4" spans="1:12" ht="15" customHeight="1">
      <c r="A4" s="75"/>
      <c r="B4" s="75"/>
      <c r="C4" s="75"/>
      <c r="D4" s="75"/>
      <c r="J4" s="38"/>
      <c r="K4" s="210"/>
      <c r="L4" s="219" t="s">
        <v>550</v>
      </c>
    </row>
    <row r="5" spans="1:14" ht="15" customHeight="1">
      <c r="A5" s="562"/>
      <c r="B5" s="562"/>
      <c r="C5" s="562"/>
      <c r="D5" s="562"/>
      <c r="K5" s="212"/>
      <c r="L5" s="217"/>
      <c r="M5" s="221"/>
      <c r="N5" s="218" t="s">
        <v>551</v>
      </c>
    </row>
    <row r="6" ht="15" customHeight="1">
      <c r="L6" s="211"/>
    </row>
    <row r="7" spans="1:16" ht="20.25">
      <c r="A7" s="519" t="s">
        <v>554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</row>
    <row r="8" spans="1:16" ht="20.25">
      <c r="A8" s="203"/>
      <c r="B8" s="203"/>
      <c r="C8" s="203"/>
      <c r="D8" s="203"/>
      <c r="E8" s="203"/>
      <c r="F8" s="222"/>
      <c r="G8" s="222" t="s">
        <v>1211</v>
      </c>
      <c r="H8" s="203"/>
      <c r="I8" s="203"/>
      <c r="J8" s="203"/>
      <c r="K8" s="203"/>
      <c r="L8" s="203"/>
      <c r="M8" s="203"/>
      <c r="N8" s="203"/>
      <c r="O8" s="203"/>
      <c r="P8" s="203"/>
    </row>
    <row r="9" spans="1:16" ht="20.25">
      <c r="A9" s="78" t="s">
        <v>576</v>
      </c>
      <c r="B9" s="78"/>
      <c r="C9" s="77"/>
      <c r="D9" s="77"/>
      <c r="E9" s="77"/>
      <c r="F9" s="77"/>
      <c r="G9" s="77"/>
      <c r="H9" s="77"/>
      <c r="I9" s="77"/>
      <c r="J9" s="77"/>
      <c r="K9" s="203"/>
      <c r="L9" s="203"/>
      <c r="M9" s="203"/>
      <c r="N9" s="203"/>
      <c r="O9" s="203"/>
      <c r="P9" s="203"/>
    </row>
    <row r="10" spans="1:16" ht="18.75">
      <c r="A10" s="16"/>
      <c r="B10" s="220" t="s">
        <v>561</v>
      </c>
      <c r="C10" s="16"/>
      <c r="D10" s="16"/>
      <c r="E10" s="16"/>
      <c r="F10" s="16"/>
      <c r="G10" s="16"/>
      <c r="H10" s="206"/>
      <c r="I10" s="16"/>
      <c r="J10" s="16"/>
      <c r="K10" s="206"/>
      <c r="L10" s="206"/>
      <c r="M10" s="16"/>
      <c r="N10" s="16"/>
      <c r="O10" s="16"/>
      <c r="P10" s="16"/>
    </row>
    <row r="11" spans="1:16" ht="18.75">
      <c r="A11" s="16"/>
      <c r="B11" s="220" t="s">
        <v>575</v>
      </c>
      <c r="C11" s="16"/>
      <c r="D11" s="16"/>
      <c r="E11" s="16"/>
      <c r="F11" s="16"/>
      <c r="G11" s="16"/>
      <c r="H11" s="206"/>
      <c r="I11" s="16"/>
      <c r="J11" s="16"/>
      <c r="K11" s="206"/>
      <c r="L11" s="206"/>
      <c r="M11" s="16"/>
      <c r="N11" s="16"/>
      <c r="O11" s="16"/>
      <c r="P11" s="16"/>
    </row>
    <row r="12" spans="1:16" ht="15.75">
      <c r="A12" s="521"/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</row>
    <row r="14" spans="1:17" ht="12.75">
      <c r="A14" s="533" t="s">
        <v>23</v>
      </c>
      <c r="B14" s="533" t="s">
        <v>24</v>
      </c>
      <c r="C14" s="533" t="s">
        <v>25</v>
      </c>
      <c r="D14" s="533" t="s">
        <v>10</v>
      </c>
      <c r="E14" s="533"/>
      <c r="F14" s="533"/>
      <c r="G14" s="533" t="s">
        <v>11</v>
      </c>
      <c r="H14" s="533" t="s">
        <v>12</v>
      </c>
      <c r="I14" s="533"/>
      <c r="J14" s="533" t="s">
        <v>34</v>
      </c>
      <c r="K14" s="533" t="s">
        <v>36</v>
      </c>
      <c r="L14" s="533"/>
      <c r="M14" s="533"/>
      <c r="N14" s="533"/>
      <c r="O14" s="533"/>
      <c r="P14" s="533" t="s">
        <v>13</v>
      </c>
      <c r="Q14" s="534"/>
    </row>
    <row r="15" spans="1:17" ht="12.75">
      <c r="A15" s="533"/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4"/>
    </row>
    <row r="16" spans="1:17" ht="12.75">
      <c r="A16" s="533"/>
      <c r="B16" s="533"/>
      <c r="C16" s="533"/>
      <c r="D16" s="535" t="s">
        <v>26</v>
      </c>
      <c r="E16" s="535" t="s">
        <v>14</v>
      </c>
      <c r="F16" s="535" t="s">
        <v>15</v>
      </c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9"/>
    </row>
    <row r="17" spans="1:17" ht="61.5" customHeight="1">
      <c r="A17" s="533"/>
      <c r="B17" s="533"/>
      <c r="C17" s="533"/>
      <c r="D17" s="535"/>
      <c r="E17" s="535"/>
      <c r="F17" s="535"/>
      <c r="G17" s="533"/>
      <c r="H17" s="551" t="s">
        <v>16</v>
      </c>
      <c r="I17" s="552" t="s">
        <v>17</v>
      </c>
      <c r="J17" s="533"/>
      <c r="K17" s="551" t="s">
        <v>16</v>
      </c>
      <c r="L17" s="551" t="s">
        <v>18</v>
      </c>
      <c r="M17" s="535" t="s">
        <v>27</v>
      </c>
      <c r="N17" s="535" t="s">
        <v>19</v>
      </c>
      <c r="O17" s="535" t="s">
        <v>20</v>
      </c>
      <c r="P17" s="533"/>
      <c r="Q17" s="534"/>
    </row>
    <row r="18" spans="1:17" ht="12.75">
      <c r="A18" s="533"/>
      <c r="B18" s="533"/>
      <c r="C18" s="533"/>
      <c r="D18" s="535"/>
      <c r="E18" s="535"/>
      <c r="F18" s="535"/>
      <c r="G18" s="533"/>
      <c r="H18" s="551"/>
      <c r="I18" s="552"/>
      <c r="J18" s="533"/>
      <c r="K18" s="551"/>
      <c r="L18" s="551"/>
      <c r="M18" s="535"/>
      <c r="N18" s="535"/>
      <c r="O18" s="535"/>
      <c r="P18" s="533"/>
      <c r="Q18" s="534"/>
    </row>
    <row r="19" spans="1:17" ht="12" customHeight="1">
      <c r="A19" s="11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  <c r="G19" s="11">
        <v>7</v>
      </c>
      <c r="H19" s="19">
        <v>8</v>
      </c>
      <c r="I19" s="209">
        <v>9</v>
      </c>
      <c r="J19" s="11">
        <v>10</v>
      </c>
      <c r="K19" s="19">
        <v>11</v>
      </c>
      <c r="L19" s="19">
        <v>12</v>
      </c>
      <c r="M19" s="11">
        <v>13</v>
      </c>
      <c r="N19" s="11">
        <v>14</v>
      </c>
      <c r="O19" s="11">
        <v>15</v>
      </c>
      <c r="P19" s="11">
        <v>16</v>
      </c>
      <c r="Q19" s="9"/>
    </row>
    <row r="20" spans="1:17" ht="36.75" customHeight="1">
      <c r="A20" s="11"/>
      <c r="B20" s="204" t="s">
        <v>582</v>
      </c>
      <c r="C20" s="11"/>
      <c r="D20" s="11"/>
      <c r="E20" s="11"/>
      <c r="F20" s="11"/>
      <c r="G20" s="11"/>
      <c r="H20" s="19"/>
      <c r="I20" s="209"/>
      <c r="J20" s="11"/>
      <c r="K20" s="19"/>
      <c r="L20" s="19"/>
      <c r="M20" s="11"/>
      <c r="N20" s="11"/>
      <c r="O20" s="11"/>
      <c r="P20" s="11"/>
      <c r="Q20" s="9"/>
    </row>
    <row r="21" spans="1:17" ht="12.75">
      <c r="A21" s="10">
        <v>1</v>
      </c>
      <c r="B21" s="12"/>
      <c r="C21" s="236">
        <v>1895</v>
      </c>
      <c r="D21" s="236">
        <v>101305001</v>
      </c>
      <c r="E21" s="236"/>
      <c r="F21" s="236"/>
      <c r="G21" s="236" t="s">
        <v>533</v>
      </c>
      <c r="H21" s="142"/>
      <c r="I21" s="20"/>
      <c r="J21" s="236"/>
      <c r="K21" s="142"/>
      <c r="L21" s="20"/>
      <c r="M21" s="20"/>
      <c r="N21" s="20">
        <f>L21-M21</f>
        <v>0</v>
      </c>
      <c r="O21" s="142">
        <v>240</v>
      </c>
      <c r="P21" s="12"/>
      <c r="Q21" s="9"/>
    </row>
    <row r="22" spans="1:17" ht="12.75">
      <c r="A22" s="10">
        <v>2</v>
      </c>
      <c r="B22" s="188"/>
      <c r="C22" s="251">
        <v>41153</v>
      </c>
      <c r="D22" s="214">
        <v>101405001</v>
      </c>
      <c r="E22" s="236"/>
      <c r="F22" s="236"/>
      <c r="G22" s="236" t="s">
        <v>533</v>
      </c>
      <c r="H22" s="208"/>
      <c r="I22" s="213"/>
      <c r="J22" s="236"/>
      <c r="K22" s="208"/>
      <c r="L22" s="213"/>
      <c r="M22" s="20"/>
      <c r="N22" s="20">
        <f>L22-M22</f>
        <v>0</v>
      </c>
      <c r="O22" s="142">
        <v>120</v>
      </c>
      <c r="P22" s="12"/>
      <c r="Q22" s="9"/>
    </row>
    <row r="23" spans="1:17" ht="12.75">
      <c r="A23" s="10">
        <v>3</v>
      </c>
      <c r="B23" s="250"/>
      <c r="C23" s="252" t="s">
        <v>544</v>
      </c>
      <c r="D23" s="242" t="s">
        <v>577</v>
      </c>
      <c r="E23" s="236"/>
      <c r="F23" s="236"/>
      <c r="G23" s="236" t="s">
        <v>533</v>
      </c>
      <c r="H23" s="253"/>
      <c r="I23" s="254"/>
      <c r="J23" s="236"/>
      <c r="K23" s="253"/>
      <c r="L23" s="254"/>
      <c r="M23" s="20">
        <f>L23*50%</f>
        <v>0</v>
      </c>
      <c r="N23" s="20">
        <f>L23-M23</f>
        <v>0</v>
      </c>
      <c r="O23" s="142">
        <v>12</v>
      </c>
      <c r="P23" s="12"/>
      <c r="Q23" s="9"/>
    </row>
    <row r="24" spans="1:17" ht="12.75">
      <c r="A24" s="10">
        <v>4</v>
      </c>
      <c r="B24" s="250"/>
      <c r="C24" s="252"/>
      <c r="D24" s="242"/>
      <c r="E24" s="236"/>
      <c r="F24" s="236"/>
      <c r="G24" s="236"/>
      <c r="H24" s="253"/>
      <c r="I24" s="254"/>
      <c r="J24" s="236"/>
      <c r="K24" s="253"/>
      <c r="L24" s="254"/>
      <c r="M24" s="20"/>
      <c r="N24" s="20">
        <f>L24-M24</f>
        <v>0</v>
      </c>
      <c r="O24" s="142"/>
      <c r="P24" s="12"/>
      <c r="Q24" s="9"/>
    </row>
    <row r="25" spans="1:16" ht="23.25" customHeight="1">
      <c r="A25" s="10"/>
      <c r="B25" s="246" t="s">
        <v>557</v>
      </c>
      <c r="C25" s="249"/>
      <c r="D25" s="243"/>
      <c r="E25" s="236"/>
      <c r="F25" s="236"/>
      <c r="G25" s="236"/>
      <c r="H25" s="223">
        <f>SUM(H21:H22)</f>
        <v>0</v>
      </c>
      <c r="I25" s="225">
        <f>SUM(I21:I22)</f>
        <v>0</v>
      </c>
      <c r="J25" s="209"/>
      <c r="K25" s="223">
        <f>SUM(K21:K22)</f>
        <v>0</v>
      </c>
      <c r="L25" s="225">
        <f>SUM(L21:L22)</f>
        <v>0</v>
      </c>
      <c r="M25" s="225">
        <f>SUM(M21:M22)</f>
        <v>0</v>
      </c>
      <c r="N25" s="225">
        <f>SUM(N21:N22)</f>
        <v>0</v>
      </c>
      <c r="O25" s="18"/>
      <c r="P25" s="184"/>
    </row>
    <row r="26" spans="1:16" ht="12.75">
      <c r="A26" s="184"/>
      <c r="B26" s="136" t="s">
        <v>638</v>
      </c>
      <c r="C26" s="136"/>
      <c r="D26" s="136"/>
      <c r="E26" s="136"/>
      <c r="F26" s="136"/>
      <c r="G26" s="136"/>
      <c r="H26" s="223">
        <f>SUM(H23:H24)</f>
        <v>0</v>
      </c>
      <c r="I26" s="225">
        <f>SUM(I23:I24)</f>
        <v>0</v>
      </c>
      <c r="J26" s="136"/>
      <c r="K26" s="226">
        <f>SUM(K23:K24)</f>
        <v>0</v>
      </c>
      <c r="L26" s="225">
        <f>SUM(L23:L24)</f>
        <v>0</v>
      </c>
      <c r="M26" s="225">
        <f>SUM(M23:M24)</f>
        <v>0</v>
      </c>
      <c r="N26" s="225">
        <f>SUM(N23:N24)</f>
        <v>0</v>
      </c>
      <c r="O26" s="136"/>
      <c r="P26" s="136"/>
    </row>
    <row r="27" spans="1:16" ht="12.75">
      <c r="A27" s="184"/>
      <c r="B27" s="136" t="s">
        <v>558</v>
      </c>
      <c r="C27" s="136"/>
      <c r="D27" s="136"/>
      <c r="E27" s="136"/>
      <c r="F27" s="136"/>
      <c r="G27" s="136"/>
      <c r="H27" s="226"/>
      <c r="I27" s="227"/>
      <c r="J27" s="136"/>
      <c r="K27" s="226"/>
      <c r="L27" s="226"/>
      <c r="M27" s="136"/>
      <c r="N27" s="136"/>
      <c r="O27" s="136"/>
      <c r="P27" s="136"/>
    </row>
    <row r="28" spans="1:16" ht="12.75">
      <c r="A28" s="184"/>
      <c r="B28" s="563" t="s">
        <v>563</v>
      </c>
      <c r="C28" s="564"/>
      <c r="D28" s="564"/>
      <c r="E28" s="564"/>
      <c r="F28" s="564"/>
      <c r="G28" s="564"/>
      <c r="H28" s="564"/>
      <c r="I28" s="564"/>
      <c r="J28" s="565"/>
      <c r="K28" s="223">
        <f>K25+K26</f>
        <v>0</v>
      </c>
      <c r="L28" s="225">
        <f>L25+L26</f>
        <v>0</v>
      </c>
      <c r="M28" s="225">
        <f>M25+M26</f>
        <v>0</v>
      </c>
      <c r="N28" s="225">
        <f>N25+N26</f>
        <v>0</v>
      </c>
      <c r="O28" s="136"/>
      <c r="P28" s="136"/>
    </row>
    <row r="30" spans="2:16" ht="15.75">
      <c r="B30" s="4" t="s">
        <v>562</v>
      </c>
      <c r="C30" s="4"/>
      <c r="D30" s="230"/>
      <c r="E30" s="230">
        <f>K28</f>
        <v>0</v>
      </c>
      <c r="F30" s="4"/>
      <c r="G30" s="4"/>
      <c r="H30" s="80"/>
      <c r="I30" s="17"/>
      <c r="J30" s="4"/>
      <c r="K30" s="80"/>
      <c r="L30" s="80"/>
      <c r="M30" s="4"/>
      <c r="N30" s="4"/>
      <c r="O30" s="4"/>
      <c r="P30" s="4"/>
    </row>
    <row r="31" spans="2:16" ht="15.75">
      <c r="B31" s="4" t="s">
        <v>564</v>
      </c>
      <c r="C31" s="4"/>
      <c r="D31" s="231"/>
      <c r="E31" s="231">
        <f>L28</f>
        <v>0</v>
      </c>
      <c r="F31" s="4"/>
      <c r="G31" s="4"/>
      <c r="H31" s="80"/>
      <c r="I31" s="17"/>
      <c r="J31" s="4"/>
      <c r="K31" s="80"/>
      <c r="L31" s="80"/>
      <c r="M31" s="4"/>
      <c r="N31" s="4"/>
      <c r="O31" s="4"/>
      <c r="P31" s="4"/>
    </row>
    <row r="32" spans="2:16" ht="15.75">
      <c r="B32" s="4"/>
      <c r="C32" s="4"/>
      <c r="D32" s="4"/>
      <c r="E32" s="4"/>
      <c r="F32" s="4"/>
      <c r="G32" s="4"/>
      <c r="H32" s="80"/>
      <c r="I32" s="17"/>
      <c r="J32" s="4"/>
      <c r="K32" s="80"/>
      <c r="L32" s="80"/>
      <c r="M32" s="4"/>
      <c r="N32" s="4"/>
      <c r="O32" s="4"/>
      <c r="P32" s="4"/>
    </row>
    <row r="35" spans="2:14" ht="32.25" customHeight="1">
      <c r="B35" s="163" t="s">
        <v>126</v>
      </c>
      <c r="C35" s="164"/>
      <c r="D35" s="560"/>
      <c r="E35" s="560"/>
      <c r="F35" s="560"/>
      <c r="G35" s="560"/>
      <c r="H35" s="560"/>
      <c r="I35" s="228"/>
      <c r="J35" s="175"/>
      <c r="K35" s="228"/>
      <c r="L35" s="559"/>
      <c r="M35" s="559"/>
      <c r="N35" s="559"/>
    </row>
    <row r="36" spans="2:14" ht="12.75">
      <c r="B36" s="164"/>
      <c r="C36" s="164"/>
      <c r="D36" s="542" t="s">
        <v>7</v>
      </c>
      <c r="E36" s="542"/>
      <c r="F36" s="542"/>
      <c r="G36" s="542"/>
      <c r="H36" s="542"/>
      <c r="I36" s="229"/>
      <c r="J36" s="168" t="s">
        <v>8</v>
      </c>
      <c r="K36" s="229"/>
      <c r="L36" s="542" t="s">
        <v>569</v>
      </c>
      <c r="M36" s="542"/>
      <c r="N36" s="542"/>
    </row>
    <row r="37" spans="2:14" ht="27.75" customHeight="1">
      <c r="B37" s="177" t="s">
        <v>567</v>
      </c>
      <c r="C37" s="164"/>
      <c r="D37" s="560"/>
      <c r="E37" s="560"/>
      <c r="F37" s="560"/>
      <c r="G37" s="560"/>
      <c r="H37" s="560"/>
      <c r="I37" s="228"/>
      <c r="J37" s="175"/>
      <c r="K37" s="228"/>
      <c r="L37" s="559"/>
      <c r="M37" s="559"/>
      <c r="N37" s="559"/>
    </row>
    <row r="38" spans="2:14" ht="12.75">
      <c r="B38" s="164"/>
      <c r="C38" s="164"/>
      <c r="D38" s="542" t="s">
        <v>7</v>
      </c>
      <c r="E38" s="542"/>
      <c r="F38" s="542"/>
      <c r="G38" s="542"/>
      <c r="H38" s="542"/>
      <c r="I38" s="229"/>
      <c r="J38" s="168" t="s">
        <v>8</v>
      </c>
      <c r="K38" s="229"/>
      <c r="L38" s="542" t="s">
        <v>569</v>
      </c>
      <c r="M38" s="542"/>
      <c r="N38" s="542"/>
    </row>
    <row r="39" spans="2:14" ht="30.75" customHeight="1">
      <c r="B39" s="163" t="s">
        <v>127</v>
      </c>
      <c r="C39" s="164"/>
      <c r="D39" s="560"/>
      <c r="E39" s="560"/>
      <c r="F39" s="560"/>
      <c r="G39" s="560"/>
      <c r="H39" s="560"/>
      <c r="I39" s="228"/>
      <c r="J39" s="175"/>
      <c r="K39" s="228"/>
      <c r="L39" s="559"/>
      <c r="M39" s="559"/>
      <c r="N39" s="559"/>
    </row>
    <row r="40" spans="10:14" ht="12.75">
      <c r="J40" s="168" t="s">
        <v>8</v>
      </c>
      <c r="L40" s="542" t="s">
        <v>569</v>
      </c>
      <c r="M40" s="542"/>
      <c r="N40" s="542"/>
    </row>
    <row r="72" ht="12.75">
      <c r="B72" s="1" t="s">
        <v>29</v>
      </c>
    </row>
  </sheetData>
  <sheetProtection/>
  <mergeCells count="36">
    <mergeCell ref="A5:D5"/>
    <mergeCell ref="A7:P7"/>
    <mergeCell ref="A12:P12"/>
    <mergeCell ref="A14:A18"/>
    <mergeCell ref="B14:B18"/>
    <mergeCell ref="C14:C18"/>
    <mergeCell ref="D14:F15"/>
    <mergeCell ref="G14:G18"/>
    <mergeCell ref="H14:I16"/>
    <mergeCell ref="J14:J18"/>
    <mergeCell ref="K14:O16"/>
    <mergeCell ref="P14:P18"/>
    <mergeCell ref="Q14:Q15"/>
    <mergeCell ref="D16:D18"/>
    <mergeCell ref="E16:E18"/>
    <mergeCell ref="F16:F18"/>
    <mergeCell ref="H17:H18"/>
    <mergeCell ref="I17:I18"/>
    <mergeCell ref="K17:K18"/>
    <mergeCell ref="L17:L18"/>
    <mergeCell ref="M17:M18"/>
    <mergeCell ref="N17:N18"/>
    <mergeCell ref="O17:O18"/>
    <mergeCell ref="Q17:Q18"/>
    <mergeCell ref="B28:J28"/>
    <mergeCell ref="D35:H35"/>
    <mergeCell ref="L35:N35"/>
    <mergeCell ref="D39:H39"/>
    <mergeCell ref="L39:N39"/>
    <mergeCell ref="L40:N40"/>
    <mergeCell ref="D36:H36"/>
    <mergeCell ref="L36:N36"/>
    <mergeCell ref="D37:H37"/>
    <mergeCell ref="L37:N37"/>
    <mergeCell ref="D38:H38"/>
    <mergeCell ref="L38:N38"/>
  </mergeCells>
  <printOptions/>
  <pageMargins left="0.31496062992125984" right="0.31496062992125984" top="0.34" bottom="0.16" header="0.2" footer="0.16"/>
  <pageSetup horizontalDpi="600" verticalDpi="600" orientation="landscape" paperSize="9" scale="7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2">
    <pageSetUpPr fitToPage="1"/>
  </sheetPr>
  <dimension ref="A3:Y371"/>
  <sheetViews>
    <sheetView workbookViewId="0" topLeftCell="A181">
      <selection activeCell="G14" sqref="G14:G18"/>
    </sheetView>
  </sheetViews>
  <sheetFormatPr defaultColWidth="10.75390625" defaultRowHeight="12.75"/>
  <cols>
    <col min="1" max="1" width="6.375" style="1" customWidth="1"/>
    <col min="2" max="2" width="35.75390625" style="38" customWidth="1"/>
    <col min="3" max="3" width="13.625" style="1" customWidth="1"/>
    <col min="4" max="4" width="22.00390625" style="1" customWidth="1"/>
    <col min="5" max="5" width="12.625" style="1" bestFit="1" customWidth="1"/>
    <col min="6" max="6" width="9.25390625" style="1" bestFit="1" customWidth="1"/>
    <col min="7" max="7" width="7.125" style="1" customWidth="1"/>
    <col min="8" max="8" width="9.25390625" style="92" bestFit="1" customWidth="1"/>
    <col min="9" max="9" width="11.75390625" style="30" customWidth="1"/>
    <col min="10" max="10" width="9.25390625" style="1" bestFit="1" customWidth="1"/>
    <col min="11" max="11" width="9.25390625" style="92" bestFit="1" customWidth="1"/>
    <col min="12" max="12" width="12.375" style="92" customWidth="1"/>
    <col min="13" max="13" width="9.375" style="1" bestFit="1" customWidth="1"/>
    <col min="14" max="15" width="9.25390625" style="1" bestFit="1" customWidth="1"/>
    <col min="16" max="16" width="13.125" style="1" customWidth="1"/>
    <col min="17" max="17" width="10.75390625" style="1" customWidth="1"/>
    <col min="18" max="18" width="17.75390625" style="1" customWidth="1"/>
    <col min="19" max="19" width="9.125" style="1" customWidth="1"/>
    <col min="20" max="16384" width="10.75390625" style="1" customWidth="1"/>
  </cols>
  <sheetData>
    <row r="3" spans="2:14" ht="18.75">
      <c r="B3" s="262" t="s">
        <v>559</v>
      </c>
      <c r="N3" s="210" t="s">
        <v>45</v>
      </c>
    </row>
    <row r="4" spans="1:12" ht="15" customHeight="1">
      <c r="A4" s="75"/>
      <c r="B4" s="263"/>
      <c r="C4" s="75"/>
      <c r="D4" s="75"/>
      <c r="J4" s="38"/>
      <c r="K4" s="210"/>
      <c r="L4" s="219" t="s">
        <v>550</v>
      </c>
    </row>
    <row r="5" spans="1:14" ht="15" customHeight="1">
      <c r="A5" s="562"/>
      <c r="B5" s="562"/>
      <c r="C5" s="562"/>
      <c r="D5" s="562"/>
      <c r="K5" s="212"/>
      <c r="L5" s="217"/>
      <c r="M5" s="221"/>
      <c r="N5" s="218" t="s">
        <v>551</v>
      </c>
    </row>
    <row r="6" ht="15" customHeight="1">
      <c r="L6" s="211"/>
    </row>
    <row r="7" spans="1:16" ht="20.25">
      <c r="A7" s="519" t="s">
        <v>554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</row>
    <row r="8" spans="1:16" ht="20.25">
      <c r="A8" s="519" t="s">
        <v>1242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</row>
    <row r="9" spans="1:16" ht="20.25">
      <c r="A9" s="78" t="s">
        <v>715</v>
      </c>
      <c r="B9" s="264"/>
      <c r="C9" s="77"/>
      <c r="D9" s="77"/>
      <c r="E9" s="77"/>
      <c r="F9" s="77"/>
      <c r="G9" s="77"/>
      <c r="H9" s="77"/>
      <c r="I9" s="77"/>
      <c r="J9" s="77"/>
      <c r="K9" s="203"/>
      <c r="L9" s="203"/>
      <c r="M9" s="203"/>
      <c r="N9" s="203"/>
      <c r="O9" s="203"/>
      <c r="P9" s="203"/>
    </row>
    <row r="10" spans="1:16" ht="18.75">
      <c r="A10" s="16"/>
      <c r="B10" s="265" t="s">
        <v>1241</v>
      </c>
      <c r="C10" s="16"/>
      <c r="D10" s="16"/>
      <c r="E10" s="16"/>
      <c r="F10" s="16"/>
      <c r="G10" s="16"/>
      <c r="H10" s="206"/>
      <c r="I10" s="16"/>
      <c r="J10" s="16"/>
      <c r="K10" s="206"/>
      <c r="L10" s="206"/>
      <c r="M10" s="16"/>
      <c r="N10" s="16"/>
      <c r="O10" s="16"/>
      <c r="P10" s="16"/>
    </row>
    <row r="11" spans="1:16" ht="18.75">
      <c r="A11" s="16"/>
      <c r="B11" s="265" t="s">
        <v>1212</v>
      </c>
      <c r="C11" s="16"/>
      <c r="D11" s="16"/>
      <c r="E11" s="16"/>
      <c r="F11" s="16"/>
      <c r="G11" s="16"/>
      <c r="H11" s="206"/>
      <c r="I11" s="16"/>
      <c r="J11" s="16"/>
      <c r="K11" s="206"/>
      <c r="L11" s="206"/>
      <c r="M11" s="16"/>
      <c r="N11" s="16"/>
      <c r="O11" s="16"/>
      <c r="P11" s="16"/>
    </row>
    <row r="12" spans="1:16" ht="15.75">
      <c r="A12" s="571" t="s">
        <v>578</v>
      </c>
      <c r="B12" s="571"/>
      <c r="C12" s="571"/>
      <c r="D12" s="571"/>
      <c r="E12" s="571"/>
      <c r="F12" s="571"/>
      <c r="G12" s="571"/>
      <c r="H12" s="571"/>
      <c r="I12" s="571"/>
      <c r="J12" s="571"/>
      <c r="K12" s="571"/>
      <c r="L12" s="571"/>
      <c r="M12" s="571"/>
      <c r="N12" s="571"/>
      <c r="O12" s="571"/>
      <c r="P12" s="571"/>
    </row>
    <row r="14" spans="1:17" ht="12.75">
      <c r="A14" s="533" t="s">
        <v>23</v>
      </c>
      <c r="B14" s="582" t="s">
        <v>24</v>
      </c>
      <c r="C14" s="533" t="s">
        <v>25</v>
      </c>
      <c r="D14" s="533" t="s">
        <v>10</v>
      </c>
      <c r="E14" s="533"/>
      <c r="F14" s="533"/>
      <c r="G14" s="533" t="s">
        <v>11</v>
      </c>
      <c r="H14" s="533" t="s">
        <v>12</v>
      </c>
      <c r="I14" s="533"/>
      <c r="J14" s="533" t="s">
        <v>34</v>
      </c>
      <c r="K14" s="533" t="s">
        <v>36</v>
      </c>
      <c r="L14" s="533"/>
      <c r="M14" s="533"/>
      <c r="N14" s="533"/>
      <c r="O14" s="533"/>
      <c r="P14" s="533" t="s">
        <v>13</v>
      </c>
      <c r="Q14" s="534"/>
    </row>
    <row r="15" spans="1:17" ht="12.75">
      <c r="A15" s="533"/>
      <c r="B15" s="582"/>
      <c r="C15" s="533"/>
      <c r="D15" s="533"/>
      <c r="E15" s="533"/>
      <c r="F15" s="533"/>
      <c r="G15" s="533"/>
      <c r="H15" s="533"/>
      <c r="I15" s="533"/>
      <c r="J15" s="533"/>
      <c r="K15" s="533"/>
      <c r="L15" s="533"/>
      <c r="M15" s="533"/>
      <c r="N15" s="533"/>
      <c r="O15" s="533"/>
      <c r="P15" s="533"/>
      <c r="Q15" s="534"/>
    </row>
    <row r="16" spans="1:17" ht="12.75">
      <c r="A16" s="533"/>
      <c r="B16" s="582"/>
      <c r="C16" s="533"/>
      <c r="D16" s="535" t="s">
        <v>26</v>
      </c>
      <c r="E16" s="535" t="s">
        <v>14</v>
      </c>
      <c r="F16" s="535" t="s">
        <v>15</v>
      </c>
      <c r="G16" s="533"/>
      <c r="H16" s="533"/>
      <c r="I16" s="533"/>
      <c r="J16" s="533"/>
      <c r="K16" s="533"/>
      <c r="L16" s="533"/>
      <c r="M16" s="533"/>
      <c r="N16" s="533"/>
      <c r="O16" s="533"/>
      <c r="P16" s="533"/>
      <c r="Q16" s="9"/>
    </row>
    <row r="17" spans="1:17" ht="61.5" customHeight="1">
      <c r="A17" s="533"/>
      <c r="B17" s="582"/>
      <c r="C17" s="533"/>
      <c r="D17" s="535"/>
      <c r="E17" s="535"/>
      <c r="F17" s="535"/>
      <c r="G17" s="533"/>
      <c r="H17" s="551" t="s">
        <v>16</v>
      </c>
      <c r="I17" s="552" t="s">
        <v>17</v>
      </c>
      <c r="J17" s="533"/>
      <c r="K17" s="551" t="s">
        <v>16</v>
      </c>
      <c r="L17" s="551" t="s">
        <v>18</v>
      </c>
      <c r="M17" s="535" t="s">
        <v>27</v>
      </c>
      <c r="N17" s="535" t="s">
        <v>19</v>
      </c>
      <c r="O17" s="535" t="s">
        <v>20</v>
      </c>
      <c r="P17" s="533"/>
      <c r="Q17" s="534"/>
    </row>
    <row r="18" spans="1:17" ht="12.75">
      <c r="A18" s="533"/>
      <c r="B18" s="582"/>
      <c r="C18" s="533"/>
      <c r="D18" s="535"/>
      <c r="E18" s="535"/>
      <c r="F18" s="535"/>
      <c r="G18" s="533"/>
      <c r="H18" s="551"/>
      <c r="I18" s="552"/>
      <c r="J18" s="533"/>
      <c r="K18" s="551"/>
      <c r="L18" s="551"/>
      <c r="M18" s="535"/>
      <c r="N18" s="535"/>
      <c r="O18" s="535"/>
      <c r="P18" s="533"/>
      <c r="Q18" s="534"/>
    </row>
    <row r="19" spans="1:17" ht="12.75">
      <c r="A19" s="11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  <c r="G19" s="11">
        <v>7</v>
      </c>
      <c r="H19" s="19">
        <v>8</v>
      </c>
      <c r="I19" s="209">
        <v>9</v>
      </c>
      <c r="J19" s="11">
        <v>10</v>
      </c>
      <c r="K19" s="19">
        <v>11</v>
      </c>
      <c r="L19" s="19">
        <v>12</v>
      </c>
      <c r="M19" s="11">
        <v>13</v>
      </c>
      <c r="N19" s="11">
        <v>14</v>
      </c>
      <c r="O19" s="11">
        <v>15</v>
      </c>
      <c r="P19" s="11">
        <v>16</v>
      </c>
      <c r="Q19" s="9"/>
    </row>
    <row r="20" spans="1:17" ht="12.75">
      <c r="A20" s="11"/>
      <c r="B20" s="204" t="s">
        <v>716</v>
      </c>
      <c r="C20" s="11"/>
      <c r="D20" s="11"/>
      <c r="E20" s="11"/>
      <c r="F20" s="11"/>
      <c r="G20" s="11"/>
      <c r="H20" s="19"/>
      <c r="I20" s="209"/>
      <c r="J20" s="11"/>
      <c r="K20" s="19"/>
      <c r="L20" s="19"/>
      <c r="M20" s="11"/>
      <c r="N20" s="11"/>
      <c r="O20" s="11"/>
      <c r="P20" s="11"/>
      <c r="Q20" s="9"/>
    </row>
    <row r="21" spans="1:17" ht="12.75">
      <c r="A21" s="11"/>
      <c r="B21" s="583" t="s">
        <v>615</v>
      </c>
      <c r="C21" s="584"/>
      <c r="D21" s="584"/>
      <c r="E21" s="584"/>
      <c r="F21" s="584"/>
      <c r="G21" s="585"/>
      <c r="H21" s="398">
        <f>SUM(H22:H24)</f>
        <v>3</v>
      </c>
      <c r="I21" s="448">
        <f>SUM(I22:I24)</f>
        <v>499650</v>
      </c>
      <c r="J21" s="449"/>
      <c r="K21" s="450">
        <f>SUM(K22:K24)</f>
        <v>3</v>
      </c>
      <c r="L21" s="450">
        <f>SUM(L22:L24)</f>
        <v>499650</v>
      </c>
      <c r="M21" s="460">
        <f>SUM(M22:M24)</f>
        <v>499650</v>
      </c>
      <c r="N21" s="449">
        <f>SUM(N22:N24)</f>
        <v>0</v>
      </c>
      <c r="O21" s="11"/>
      <c r="P21" s="11"/>
      <c r="Q21" s="9"/>
    </row>
    <row r="22" spans="1:17" ht="12.75">
      <c r="A22" s="11">
        <v>1</v>
      </c>
      <c r="B22" s="266" t="s">
        <v>573</v>
      </c>
      <c r="C22" s="12">
        <v>1968</v>
      </c>
      <c r="D22" s="12">
        <v>10300001</v>
      </c>
      <c r="E22" s="12"/>
      <c r="F22" s="12"/>
      <c r="G22" s="236" t="s">
        <v>533</v>
      </c>
      <c r="H22" s="18">
        <v>1</v>
      </c>
      <c r="I22" s="20">
        <v>490982</v>
      </c>
      <c r="J22" s="21"/>
      <c r="K22" s="18">
        <v>1</v>
      </c>
      <c r="L22" s="20">
        <v>490982</v>
      </c>
      <c r="M22" s="20">
        <v>490982</v>
      </c>
      <c r="N22" s="20">
        <f>L22-M22</f>
        <v>0</v>
      </c>
      <c r="O22" s="18"/>
      <c r="P22" s="12"/>
      <c r="Q22" s="9"/>
    </row>
    <row r="23" spans="1:17" ht="12.75">
      <c r="A23" s="348">
        <v>2</v>
      </c>
      <c r="B23" s="369" t="s">
        <v>717</v>
      </c>
      <c r="C23" s="12">
        <v>1959</v>
      </c>
      <c r="D23" s="370">
        <v>10300002</v>
      </c>
      <c r="E23" s="236"/>
      <c r="F23" s="236"/>
      <c r="G23" s="236" t="s">
        <v>533</v>
      </c>
      <c r="H23" s="208">
        <v>1</v>
      </c>
      <c r="I23" s="371">
        <v>5071</v>
      </c>
      <c r="J23" s="21"/>
      <c r="K23" s="208">
        <v>1</v>
      </c>
      <c r="L23" s="371">
        <v>5071</v>
      </c>
      <c r="M23" s="20">
        <v>5071</v>
      </c>
      <c r="N23" s="20">
        <f>L23-M23</f>
        <v>0</v>
      </c>
      <c r="O23" s="142"/>
      <c r="P23" s="12"/>
      <c r="Q23" s="9"/>
    </row>
    <row r="24" spans="1:17" ht="12.75">
      <c r="A24" s="348">
        <v>3</v>
      </c>
      <c r="B24" s="369" t="s">
        <v>718</v>
      </c>
      <c r="C24" s="357">
        <v>1959</v>
      </c>
      <c r="D24" s="369">
        <v>10300003</v>
      </c>
      <c r="E24" s="363"/>
      <c r="F24" s="363"/>
      <c r="G24" s="363" t="s">
        <v>533</v>
      </c>
      <c r="H24" s="353">
        <v>1</v>
      </c>
      <c r="I24" s="388">
        <v>3597</v>
      </c>
      <c r="J24" s="357"/>
      <c r="K24" s="353">
        <v>1</v>
      </c>
      <c r="L24" s="388">
        <v>3597</v>
      </c>
      <c r="M24" s="20">
        <v>3597</v>
      </c>
      <c r="N24" s="351">
        <f>L24-M24</f>
        <v>0</v>
      </c>
      <c r="O24" s="350"/>
      <c r="P24" s="357"/>
      <c r="Q24" s="9"/>
    </row>
    <row r="25" spans="1:17" ht="12.75">
      <c r="A25" s="348"/>
      <c r="B25" s="583" t="s">
        <v>616</v>
      </c>
      <c r="C25" s="584"/>
      <c r="D25" s="584"/>
      <c r="E25" s="584"/>
      <c r="F25" s="584"/>
      <c r="G25" s="585"/>
      <c r="H25" s="453">
        <f>SUM(H26:H59)</f>
        <v>37</v>
      </c>
      <c r="I25" s="454">
        <f>SUM(I26:I59)</f>
        <v>263101</v>
      </c>
      <c r="J25" s="451"/>
      <c r="K25" s="453">
        <f>SUM(K26:K59)</f>
        <v>37</v>
      </c>
      <c r="L25" s="454">
        <f>SUM(L26:L59)</f>
        <v>263101</v>
      </c>
      <c r="M25" s="455">
        <f>SUM(M26:M59)</f>
        <v>94221</v>
      </c>
      <c r="N25" s="399">
        <f>SUM(N26:N59)</f>
        <v>168880</v>
      </c>
      <c r="O25" s="350"/>
      <c r="P25" s="357"/>
      <c r="Q25" s="9"/>
    </row>
    <row r="26" spans="1:17" ht="12.75">
      <c r="A26" s="348">
        <v>1</v>
      </c>
      <c r="B26" s="372" t="s">
        <v>719</v>
      </c>
      <c r="C26" s="373">
        <v>1989</v>
      </c>
      <c r="D26" s="373">
        <v>10400001</v>
      </c>
      <c r="E26" s="363"/>
      <c r="F26" s="363"/>
      <c r="G26" s="236" t="s">
        <v>533</v>
      </c>
      <c r="H26" s="373">
        <v>1</v>
      </c>
      <c r="I26" s="375">
        <v>694</v>
      </c>
      <c r="J26" s="363"/>
      <c r="K26" s="373">
        <v>1</v>
      </c>
      <c r="L26" s="426">
        <v>694</v>
      </c>
      <c r="M26" s="410">
        <v>694</v>
      </c>
      <c r="N26" s="351">
        <v>0</v>
      </c>
      <c r="O26" s="350"/>
      <c r="P26" s="357"/>
      <c r="Q26" s="9"/>
    </row>
    <row r="27" spans="1:17" ht="12.75">
      <c r="A27" s="348">
        <v>2</v>
      </c>
      <c r="B27" s="372" t="s">
        <v>720</v>
      </c>
      <c r="C27" s="236">
        <v>1989</v>
      </c>
      <c r="D27" s="373">
        <v>10400002</v>
      </c>
      <c r="E27" s="363"/>
      <c r="F27" s="363"/>
      <c r="G27" s="236" t="s">
        <v>533</v>
      </c>
      <c r="H27" s="373">
        <v>1</v>
      </c>
      <c r="I27" s="375">
        <v>695</v>
      </c>
      <c r="J27" s="363"/>
      <c r="K27" s="373">
        <v>1</v>
      </c>
      <c r="L27" s="426">
        <v>695</v>
      </c>
      <c r="M27" s="410">
        <v>695</v>
      </c>
      <c r="N27" s="351">
        <v>0</v>
      </c>
      <c r="O27" s="350"/>
      <c r="P27" s="357"/>
      <c r="Q27" s="9"/>
    </row>
    <row r="28" spans="1:17" ht="12.75">
      <c r="A28" s="348">
        <v>3</v>
      </c>
      <c r="B28" s="372" t="s">
        <v>721</v>
      </c>
      <c r="C28" s="373">
        <v>1989</v>
      </c>
      <c r="D28" s="373">
        <v>10400003</v>
      </c>
      <c r="E28" s="363"/>
      <c r="F28" s="363"/>
      <c r="G28" s="236" t="s">
        <v>533</v>
      </c>
      <c r="H28" s="373">
        <v>1</v>
      </c>
      <c r="I28" s="375">
        <v>694</v>
      </c>
      <c r="J28" s="363"/>
      <c r="K28" s="373">
        <v>1</v>
      </c>
      <c r="L28" s="410">
        <v>694</v>
      </c>
      <c r="M28" s="410">
        <v>694</v>
      </c>
      <c r="N28" s="351">
        <v>0</v>
      </c>
      <c r="O28" s="350"/>
      <c r="P28" s="357"/>
      <c r="Q28" s="9"/>
    </row>
    <row r="29" spans="1:17" ht="12.75">
      <c r="A29" s="348">
        <v>4</v>
      </c>
      <c r="B29" s="369" t="s">
        <v>720</v>
      </c>
      <c r="C29" s="373">
        <v>1989</v>
      </c>
      <c r="D29" s="374">
        <v>10400004</v>
      </c>
      <c r="E29" s="363"/>
      <c r="F29" s="363"/>
      <c r="G29" s="236" t="s">
        <v>533</v>
      </c>
      <c r="H29" s="374">
        <v>1</v>
      </c>
      <c r="I29" s="376">
        <v>695</v>
      </c>
      <c r="J29" s="363"/>
      <c r="K29" s="374">
        <v>1</v>
      </c>
      <c r="L29" s="426">
        <v>695</v>
      </c>
      <c r="M29" s="410">
        <v>695</v>
      </c>
      <c r="N29" s="351">
        <v>0</v>
      </c>
      <c r="O29" s="350"/>
      <c r="P29" s="357"/>
      <c r="Q29" s="9"/>
    </row>
    <row r="30" spans="1:17" ht="12.75">
      <c r="A30" s="348">
        <v>5</v>
      </c>
      <c r="B30" s="369" t="s">
        <v>721</v>
      </c>
      <c r="C30" s="373">
        <v>1989</v>
      </c>
      <c r="D30" s="370">
        <v>10400005</v>
      </c>
      <c r="E30" s="363"/>
      <c r="F30" s="363"/>
      <c r="G30" s="236" t="s">
        <v>533</v>
      </c>
      <c r="H30" s="370">
        <v>1</v>
      </c>
      <c r="I30" s="371">
        <v>694</v>
      </c>
      <c r="J30" s="363"/>
      <c r="K30" s="370">
        <v>1</v>
      </c>
      <c r="L30" s="426">
        <v>694</v>
      </c>
      <c r="M30" s="410">
        <v>694</v>
      </c>
      <c r="N30" s="351">
        <v>0</v>
      </c>
      <c r="O30" s="350"/>
      <c r="P30" s="357"/>
      <c r="Q30" s="9"/>
    </row>
    <row r="31" spans="1:17" ht="12.75">
      <c r="A31" s="348">
        <v>6</v>
      </c>
      <c r="B31" s="369" t="s">
        <v>722</v>
      </c>
      <c r="C31" s="12">
        <v>2008</v>
      </c>
      <c r="D31" s="370">
        <v>10400006</v>
      </c>
      <c r="E31" s="363"/>
      <c r="F31" s="363"/>
      <c r="G31" s="236" t="s">
        <v>533</v>
      </c>
      <c r="H31" s="370">
        <v>1</v>
      </c>
      <c r="I31" s="371">
        <v>1300</v>
      </c>
      <c r="J31" s="363"/>
      <c r="K31" s="370">
        <v>1</v>
      </c>
      <c r="L31" s="426">
        <v>1300</v>
      </c>
      <c r="M31" s="410">
        <v>1300</v>
      </c>
      <c r="N31" s="351">
        <v>0</v>
      </c>
      <c r="O31" s="350"/>
      <c r="P31" s="357"/>
      <c r="Q31" s="9"/>
    </row>
    <row r="32" spans="1:17" ht="12.75">
      <c r="A32" s="348">
        <v>7</v>
      </c>
      <c r="B32" s="370" t="s">
        <v>723</v>
      </c>
      <c r="C32" s="12">
        <v>2010</v>
      </c>
      <c r="D32" s="370">
        <v>10400007</v>
      </c>
      <c r="E32" s="363"/>
      <c r="F32" s="363"/>
      <c r="G32" s="236" t="s">
        <v>533</v>
      </c>
      <c r="H32" s="370">
        <v>1</v>
      </c>
      <c r="I32" s="371">
        <v>3690</v>
      </c>
      <c r="J32" s="363"/>
      <c r="K32" s="370">
        <v>1</v>
      </c>
      <c r="L32" s="426">
        <v>3690</v>
      </c>
      <c r="M32" s="410">
        <v>3690</v>
      </c>
      <c r="N32" s="351">
        <v>0</v>
      </c>
      <c r="O32" s="350"/>
      <c r="P32" s="357"/>
      <c r="Q32" s="9"/>
    </row>
    <row r="33" spans="1:17" ht="12.75">
      <c r="A33" s="348">
        <v>8</v>
      </c>
      <c r="B33" s="370" t="s">
        <v>724</v>
      </c>
      <c r="C33" s="12">
        <v>2010</v>
      </c>
      <c r="D33" s="370">
        <v>10400008</v>
      </c>
      <c r="E33" s="363"/>
      <c r="F33" s="363"/>
      <c r="G33" s="236" t="s">
        <v>533</v>
      </c>
      <c r="H33" s="370">
        <v>1</v>
      </c>
      <c r="I33" s="371">
        <v>1002</v>
      </c>
      <c r="J33" s="363"/>
      <c r="K33" s="370">
        <v>1</v>
      </c>
      <c r="L33" s="426">
        <v>1002</v>
      </c>
      <c r="M33" s="410">
        <v>1002</v>
      </c>
      <c r="N33" s="351">
        <v>0</v>
      </c>
      <c r="O33" s="350"/>
      <c r="P33" s="357"/>
      <c r="Q33" s="9"/>
    </row>
    <row r="34" spans="1:17" ht="12.75">
      <c r="A34" s="348">
        <v>9</v>
      </c>
      <c r="B34" s="370" t="s">
        <v>725</v>
      </c>
      <c r="C34" s="12">
        <v>2010</v>
      </c>
      <c r="D34" s="370">
        <v>10400009</v>
      </c>
      <c r="E34" s="363"/>
      <c r="F34" s="363"/>
      <c r="G34" s="236" t="s">
        <v>533</v>
      </c>
      <c r="H34" s="370">
        <v>1</v>
      </c>
      <c r="I34" s="371">
        <v>1008</v>
      </c>
      <c r="J34" s="363"/>
      <c r="K34" s="370">
        <v>1</v>
      </c>
      <c r="L34" s="426">
        <v>1008</v>
      </c>
      <c r="M34" s="410">
        <v>1008</v>
      </c>
      <c r="N34" s="351">
        <v>0</v>
      </c>
      <c r="O34" s="350"/>
      <c r="P34" s="357"/>
      <c r="Q34" s="9"/>
    </row>
    <row r="35" spans="1:17" ht="12.75">
      <c r="A35" s="348">
        <v>10</v>
      </c>
      <c r="B35" s="370" t="s">
        <v>726</v>
      </c>
      <c r="C35" s="236" t="s">
        <v>1207</v>
      </c>
      <c r="D35" s="10" t="s">
        <v>1214</v>
      </c>
      <c r="E35" s="363"/>
      <c r="F35" s="363"/>
      <c r="G35" s="236" t="s">
        <v>533</v>
      </c>
      <c r="H35" s="370">
        <v>4</v>
      </c>
      <c r="I35" s="371">
        <v>5491</v>
      </c>
      <c r="J35" s="363"/>
      <c r="K35" s="370">
        <v>4</v>
      </c>
      <c r="L35" s="426">
        <v>5491</v>
      </c>
      <c r="M35" s="410">
        <v>4784</v>
      </c>
      <c r="N35" s="351">
        <v>707</v>
      </c>
      <c r="O35" s="350"/>
      <c r="P35" s="357"/>
      <c r="Q35" s="9"/>
    </row>
    <row r="36" spans="1:17" ht="12.75">
      <c r="A36" s="348">
        <v>11</v>
      </c>
      <c r="B36" s="184" t="s">
        <v>727</v>
      </c>
      <c r="C36" s="12">
        <v>2011</v>
      </c>
      <c r="D36" s="12">
        <v>10400010</v>
      </c>
      <c r="E36" s="363"/>
      <c r="F36" s="363"/>
      <c r="G36" s="236" t="s">
        <v>533</v>
      </c>
      <c r="H36" s="18">
        <v>1</v>
      </c>
      <c r="I36" s="20">
        <v>6000</v>
      </c>
      <c r="J36" s="363"/>
      <c r="K36" s="18">
        <v>1</v>
      </c>
      <c r="L36" s="426">
        <v>6000</v>
      </c>
      <c r="M36" s="410">
        <v>5750</v>
      </c>
      <c r="N36" s="351">
        <v>250</v>
      </c>
      <c r="O36" s="350"/>
      <c r="P36" s="357"/>
      <c r="Q36" s="9"/>
    </row>
    <row r="37" spans="1:17" ht="12.75">
      <c r="A37" s="348">
        <v>12</v>
      </c>
      <c r="B37" s="370" t="s">
        <v>728</v>
      </c>
      <c r="C37" s="12">
        <v>2012</v>
      </c>
      <c r="D37" s="184">
        <v>10400015</v>
      </c>
      <c r="E37" s="363"/>
      <c r="F37" s="363"/>
      <c r="G37" s="236" t="s">
        <v>533</v>
      </c>
      <c r="H37" s="370">
        <v>1</v>
      </c>
      <c r="I37" s="371">
        <v>2612</v>
      </c>
      <c r="J37" s="363"/>
      <c r="K37" s="370">
        <v>1</v>
      </c>
      <c r="L37" s="426">
        <v>2612</v>
      </c>
      <c r="M37" s="410">
        <v>2176</v>
      </c>
      <c r="N37" s="351">
        <v>436</v>
      </c>
      <c r="O37" s="350"/>
      <c r="P37" s="357"/>
      <c r="Q37" s="9"/>
    </row>
    <row r="38" spans="1:17" ht="12.75">
      <c r="A38" s="348">
        <v>13</v>
      </c>
      <c r="B38" s="370" t="s">
        <v>729</v>
      </c>
      <c r="C38" s="12">
        <v>2012</v>
      </c>
      <c r="D38" s="12">
        <v>10400016</v>
      </c>
      <c r="E38" s="363"/>
      <c r="F38" s="363"/>
      <c r="G38" s="236" t="s">
        <v>533</v>
      </c>
      <c r="H38" s="370">
        <v>1</v>
      </c>
      <c r="I38" s="371">
        <v>1768</v>
      </c>
      <c r="J38" s="363"/>
      <c r="K38" s="370">
        <v>1</v>
      </c>
      <c r="L38" s="426">
        <v>1768</v>
      </c>
      <c r="M38" s="410">
        <v>1473</v>
      </c>
      <c r="N38" s="351">
        <v>295</v>
      </c>
      <c r="O38" s="350"/>
      <c r="P38" s="357"/>
      <c r="Q38" s="9"/>
    </row>
    <row r="39" spans="1:17" ht="12.75">
      <c r="A39" s="348">
        <v>14</v>
      </c>
      <c r="B39" s="370" t="s">
        <v>730</v>
      </c>
      <c r="C39" s="12">
        <v>2012</v>
      </c>
      <c r="D39" s="12">
        <v>10400017</v>
      </c>
      <c r="E39" s="363"/>
      <c r="F39" s="363"/>
      <c r="G39" s="236" t="s">
        <v>533</v>
      </c>
      <c r="H39" s="370">
        <v>1</v>
      </c>
      <c r="I39" s="371">
        <v>1005</v>
      </c>
      <c r="J39" s="363"/>
      <c r="K39" s="370">
        <v>1</v>
      </c>
      <c r="L39" s="426">
        <v>1005</v>
      </c>
      <c r="M39" s="410">
        <v>836</v>
      </c>
      <c r="N39" s="351">
        <v>169</v>
      </c>
      <c r="O39" s="350"/>
      <c r="P39" s="357"/>
      <c r="Q39" s="9"/>
    </row>
    <row r="40" spans="1:17" ht="12.75">
      <c r="A40" s="348">
        <v>15</v>
      </c>
      <c r="B40" s="370" t="s">
        <v>731</v>
      </c>
      <c r="C40" s="12">
        <v>2012</v>
      </c>
      <c r="D40" s="12">
        <v>10400018</v>
      </c>
      <c r="E40" s="363"/>
      <c r="F40" s="363"/>
      <c r="G40" s="236" t="s">
        <v>533</v>
      </c>
      <c r="H40" s="370">
        <v>1</v>
      </c>
      <c r="I40" s="371">
        <v>1012</v>
      </c>
      <c r="J40" s="363"/>
      <c r="K40" s="370">
        <v>1</v>
      </c>
      <c r="L40" s="426">
        <v>1012</v>
      </c>
      <c r="M40" s="410">
        <v>845</v>
      </c>
      <c r="N40" s="351">
        <v>167</v>
      </c>
      <c r="O40" s="350"/>
      <c r="P40" s="357"/>
      <c r="Q40" s="9"/>
    </row>
    <row r="41" spans="1:17" ht="12.75">
      <c r="A41" s="348">
        <v>16</v>
      </c>
      <c r="B41" s="370" t="s">
        <v>732</v>
      </c>
      <c r="C41" s="12">
        <v>2012</v>
      </c>
      <c r="D41" s="12">
        <v>10400019</v>
      </c>
      <c r="E41" s="363"/>
      <c r="F41" s="363"/>
      <c r="G41" s="236" t="s">
        <v>533</v>
      </c>
      <c r="H41" s="370">
        <v>1</v>
      </c>
      <c r="I41" s="371">
        <v>1010</v>
      </c>
      <c r="J41" s="363"/>
      <c r="K41" s="370">
        <v>1</v>
      </c>
      <c r="L41" s="426">
        <v>1010</v>
      </c>
      <c r="M41" s="410">
        <v>847</v>
      </c>
      <c r="N41" s="351">
        <v>163</v>
      </c>
      <c r="O41" s="350"/>
      <c r="P41" s="357"/>
      <c r="Q41" s="9"/>
    </row>
    <row r="42" spans="1:17" ht="12.75">
      <c r="A42" s="348">
        <v>17</v>
      </c>
      <c r="B42" s="370" t="s">
        <v>733</v>
      </c>
      <c r="C42" s="12">
        <v>2012</v>
      </c>
      <c r="D42" s="12">
        <v>10400020</v>
      </c>
      <c r="E42" s="363"/>
      <c r="F42" s="363"/>
      <c r="G42" s="236" t="s">
        <v>533</v>
      </c>
      <c r="H42" s="370">
        <v>1</v>
      </c>
      <c r="I42" s="371">
        <v>1438</v>
      </c>
      <c r="J42" s="363"/>
      <c r="K42" s="370">
        <v>1</v>
      </c>
      <c r="L42" s="426">
        <v>1438</v>
      </c>
      <c r="M42" s="410">
        <v>1199</v>
      </c>
      <c r="N42" s="351">
        <v>239</v>
      </c>
      <c r="O42" s="350"/>
      <c r="P42" s="357"/>
      <c r="Q42" s="9"/>
    </row>
    <row r="43" spans="1:17" ht="12.75">
      <c r="A43" s="348">
        <v>18</v>
      </c>
      <c r="B43" s="370" t="s">
        <v>734</v>
      </c>
      <c r="C43" s="12">
        <v>2012</v>
      </c>
      <c r="D43" s="12">
        <v>10400021</v>
      </c>
      <c r="E43" s="363"/>
      <c r="F43" s="363"/>
      <c r="G43" s="236" t="s">
        <v>533</v>
      </c>
      <c r="H43" s="370">
        <v>1</v>
      </c>
      <c r="I43" s="371">
        <v>1010</v>
      </c>
      <c r="J43" s="363"/>
      <c r="K43" s="370">
        <v>1</v>
      </c>
      <c r="L43" s="426">
        <v>1010</v>
      </c>
      <c r="M43" s="410">
        <v>844</v>
      </c>
      <c r="N43" s="351">
        <v>166</v>
      </c>
      <c r="O43" s="350"/>
      <c r="P43" s="357"/>
      <c r="Q43" s="9"/>
    </row>
    <row r="44" spans="1:17" ht="12.75">
      <c r="A44" s="348">
        <v>19</v>
      </c>
      <c r="B44" s="370" t="s">
        <v>735</v>
      </c>
      <c r="C44" s="12">
        <v>2012</v>
      </c>
      <c r="D44" s="12">
        <v>10400022</v>
      </c>
      <c r="E44" s="363"/>
      <c r="F44" s="363"/>
      <c r="G44" s="236" t="s">
        <v>533</v>
      </c>
      <c r="H44" s="370">
        <v>1</v>
      </c>
      <c r="I44" s="371">
        <v>1037</v>
      </c>
      <c r="J44" s="363"/>
      <c r="K44" s="370">
        <v>1</v>
      </c>
      <c r="L44" s="426">
        <v>1037</v>
      </c>
      <c r="M44" s="410">
        <v>865</v>
      </c>
      <c r="N44" s="351">
        <v>172</v>
      </c>
      <c r="O44" s="350"/>
      <c r="P44" s="357"/>
      <c r="Q44" s="9"/>
    </row>
    <row r="45" spans="1:17" ht="12.75">
      <c r="A45" s="348">
        <v>20</v>
      </c>
      <c r="B45" s="370" t="s">
        <v>736</v>
      </c>
      <c r="C45" s="12">
        <v>2012</v>
      </c>
      <c r="D45" s="12">
        <v>10400023</v>
      </c>
      <c r="E45" s="363"/>
      <c r="F45" s="363"/>
      <c r="G45" s="236" t="s">
        <v>533</v>
      </c>
      <c r="H45" s="370">
        <v>1</v>
      </c>
      <c r="I45" s="371">
        <v>1038</v>
      </c>
      <c r="J45" s="363"/>
      <c r="K45" s="370">
        <v>1</v>
      </c>
      <c r="L45" s="426">
        <v>1038</v>
      </c>
      <c r="M45" s="410">
        <v>853</v>
      </c>
      <c r="N45" s="351">
        <v>185</v>
      </c>
      <c r="O45" s="350"/>
      <c r="P45" s="357"/>
      <c r="Q45" s="9"/>
    </row>
    <row r="46" spans="1:17" ht="12.75">
      <c r="A46" s="348">
        <v>21</v>
      </c>
      <c r="B46" s="12" t="s">
        <v>737</v>
      </c>
      <c r="C46" s="12">
        <v>2012</v>
      </c>
      <c r="D46" s="12">
        <v>10400024</v>
      </c>
      <c r="E46" s="363"/>
      <c r="F46" s="363"/>
      <c r="G46" s="236" t="s">
        <v>533</v>
      </c>
      <c r="H46" s="370">
        <v>1</v>
      </c>
      <c r="I46" s="371">
        <v>1007</v>
      </c>
      <c r="J46" s="363"/>
      <c r="K46" s="370">
        <v>1</v>
      </c>
      <c r="L46" s="426">
        <v>1007</v>
      </c>
      <c r="M46" s="410">
        <v>846</v>
      </c>
      <c r="N46" s="351">
        <v>161</v>
      </c>
      <c r="O46" s="350"/>
      <c r="P46" s="357"/>
      <c r="Q46" s="9"/>
    </row>
    <row r="47" spans="1:17" ht="12.75">
      <c r="A47" s="348">
        <v>22</v>
      </c>
      <c r="B47" s="12" t="s">
        <v>738</v>
      </c>
      <c r="C47" s="12">
        <v>2013</v>
      </c>
      <c r="D47" s="12">
        <v>10400025</v>
      </c>
      <c r="E47" s="363"/>
      <c r="F47" s="363"/>
      <c r="G47" s="236" t="s">
        <v>533</v>
      </c>
      <c r="H47" s="370">
        <v>1</v>
      </c>
      <c r="I47" s="371">
        <v>4300</v>
      </c>
      <c r="J47" s="363"/>
      <c r="K47" s="370">
        <v>1</v>
      </c>
      <c r="L47" s="426">
        <v>4300</v>
      </c>
      <c r="M47" s="410">
        <v>2833</v>
      </c>
      <c r="N47" s="351">
        <v>1467</v>
      </c>
      <c r="O47" s="350"/>
      <c r="P47" s="357"/>
      <c r="Q47" s="9"/>
    </row>
    <row r="48" spans="1:17" ht="12.75">
      <c r="A48" s="348">
        <v>23</v>
      </c>
      <c r="B48" s="12" t="s">
        <v>739</v>
      </c>
      <c r="C48" s="12">
        <v>2014</v>
      </c>
      <c r="D48" s="12">
        <v>10400026</v>
      </c>
      <c r="E48" s="363"/>
      <c r="F48" s="363"/>
      <c r="G48" s="236" t="s">
        <v>533</v>
      </c>
      <c r="H48" s="370">
        <v>1</v>
      </c>
      <c r="I48" s="371">
        <v>6000</v>
      </c>
      <c r="J48" s="363"/>
      <c r="K48" s="370">
        <v>1</v>
      </c>
      <c r="L48" s="426">
        <v>6000</v>
      </c>
      <c r="M48" s="410">
        <v>3250</v>
      </c>
      <c r="N48" s="351">
        <v>2750</v>
      </c>
      <c r="O48" s="350"/>
      <c r="P48" s="357"/>
      <c r="Q48" s="9"/>
    </row>
    <row r="49" spans="1:17" ht="12.75">
      <c r="A49" s="348">
        <v>24</v>
      </c>
      <c r="B49" s="12" t="s">
        <v>740</v>
      </c>
      <c r="C49" s="12">
        <v>2015</v>
      </c>
      <c r="D49" s="12">
        <v>10400027</v>
      </c>
      <c r="E49" s="363"/>
      <c r="F49" s="363"/>
      <c r="G49" s="236" t="s">
        <v>533</v>
      </c>
      <c r="H49" s="370">
        <v>1</v>
      </c>
      <c r="I49" s="371">
        <v>2550</v>
      </c>
      <c r="J49" s="363"/>
      <c r="K49" s="370">
        <v>1</v>
      </c>
      <c r="L49" s="426">
        <v>2550</v>
      </c>
      <c r="M49" s="410">
        <v>1380</v>
      </c>
      <c r="N49" s="351">
        <v>1170</v>
      </c>
      <c r="O49" s="350"/>
      <c r="P49" s="357"/>
      <c r="Q49" s="9"/>
    </row>
    <row r="50" spans="1:17" ht="12.75">
      <c r="A50" s="348">
        <v>25</v>
      </c>
      <c r="B50" s="12" t="s">
        <v>741</v>
      </c>
      <c r="C50" s="12">
        <v>2015</v>
      </c>
      <c r="D50" s="12">
        <v>10400028</v>
      </c>
      <c r="E50" s="363"/>
      <c r="F50" s="363"/>
      <c r="G50" s="236" t="s">
        <v>533</v>
      </c>
      <c r="H50" s="370">
        <v>1</v>
      </c>
      <c r="I50" s="371">
        <v>6290</v>
      </c>
      <c r="J50" s="363"/>
      <c r="K50" s="370">
        <v>1</v>
      </c>
      <c r="L50" s="426">
        <v>6290</v>
      </c>
      <c r="M50" s="410">
        <v>3406</v>
      </c>
      <c r="N50" s="351">
        <v>2884</v>
      </c>
      <c r="O50" s="350"/>
      <c r="P50" s="357"/>
      <c r="Q50" s="9"/>
    </row>
    <row r="51" spans="1:17" ht="12.75">
      <c r="A51" s="348">
        <v>26</v>
      </c>
      <c r="B51" s="12" t="s">
        <v>742</v>
      </c>
      <c r="C51" s="12">
        <v>2015</v>
      </c>
      <c r="D51" s="12">
        <v>10400029</v>
      </c>
      <c r="E51" s="363"/>
      <c r="F51" s="363"/>
      <c r="G51" s="236" t="s">
        <v>533</v>
      </c>
      <c r="H51" s="370">
        <v>1</v>
      </c>
      <c r="I51" s="371">
        <v>9160</v>
      </c>
      <c r="J51" s="363"/>
      <c r="K51" s="370">
        <v>1</v>
      </c>
      <c r="L51" s="426">
        <v>9160</v>
      </c>
      <c r="M51" s="410">
        <v>5117</v>
      </c>
      <c r="N51" s="351">
        <v>4043</v>
      </c>
      <c r="O51" s="350"/>
      <c r="P51" s="357"/>
      <c r="Q51" s="9"/>
    </row>
    <row r="52" spans="1:17" ht="12.75">
      <c r="A52" s="348">
        <v>27</v>
      </c>
      <c r="B52" s="12" t="s">
        <v>743</v>
      </c>
      <c r="C52" s="12">
        <v>2018</v>
      </c>
      <c r="D52" s="12">
        <v>10400030</v>
      </c>
      <c r="E52" s="363"/>
      <c r="F52" s="363"/>
      <c r="G52" s="236" t="s">
        <v>533</v>
      </c>
      <c r="H52" s="370">
        <v>1</v>
      </c>
      <c r="I52" s="371">
        <v>10000</v>
      </c>
      <c r="J52" s="363"/>
      <c r="K52" s="370">
        <v>1</v>
      </c>
      <c r="L52" s="426">
        <v>10000</v>
      </c>
      <c r="M52" s="410">
        <v>2407</v>
      </c>
      <c r="N52" s="351">
        <v>7593</v>
      </c>
      <c r="O52" s="350"/>
      <c r="P52" s="357"/>
      <c r="Q52" s="9"/>
    </row>
    <row r="53" spans="1:17" ht="12.75">
      <c r="A53" s="348">
        <v>28</v>
      </c>
      <c r="B53" s="370" t="s">
        <v>744</v>
      </c>
      <c r="C53" s="12">
        <v>2018</v>
      </c>
      <c r="D53" s="370">
        <v>101420031</v>
      </c>
      <c r="E53" s="363"/>
      <c r="F53" s="363"/>
      <c r="G53" s="236" t="s">
        <v>533</v>
      </c>
      <c r="H53" s="370">
        <v>1</v>
      </c>
      <c r="I53" s="371">
        <v>53000</v>
      </c>
      <c r="J53" s="363"/>
      <c r="K53" s="370">
        <v>1</v>
      </c>
      <c r="L53" s="426">
        <v>53000</v>
      </c>
      <c r="M53" s="410">
        <v>12818</v>
      </c>
      <c r="N53" s="351">
        <v>40182</v>
      </c>
      <c r="O53" s="350"/>
      <c r="P53" s="357"/>
      <c r="Q53" s="9"/>
    </row>
    <row r="54" spans="1:17" ht="12.75">
      <c r="A54" s="348">
        <v>29</v>
      </c>
      <c r="B54" s="370" t="s">
        <v>745</v>
      </c>
      <c r="C54" s="12">
        <v>2018</v>
      </c>
      <c r="D54" s="370">
        <v>101410032</v>
      </c>
      <c r="E54" s="363"/>
      <c r="F54" s="363"/>
      <c r="G54" s="236" t="s">
        <v>533</v>
      </c>
      <c r="H54" s="370">
        <v>1</v>
      </c>
      <c r="I54" s="371">
        <v>73369</v>
      </c>
      <c r="J54" s="363"/>
      <c r="K54" s="370">
        <v>1</v>
      </c>
      <c r="L54" s="426">
        <v>73369</v>
      </c>
      <c r="M54" s="410">
        <v>17748</v>
      </c>
      <c r="N54" s="351">
        <v>55621</v>
      </c>
      <c r="O54" s="350"/>
      <c r="P54" s="357"/>
      <c r="Q54" s="9"/>
    </row>
    <row r="55" spans="1:17" ht="12.75">
      <c r="A55" s="348">
        <v>30</v>
      </c>
      <c r="B55" s="370" t="s">
        <v>746</v>
      </c>
      <c r="C55" s="12">
        <v>2018</v>
      </c>
      <c r="D55" s="370">
        <v>101420033</v>
      </c>
      <c r="E55" s="363"/>
      <c r="F55" s="363"/>
      <c r="G55" s="236" t="s">
        <v>533</v>
      </c>
      <c r="H55" s="370">
        <v>1</v>
      </c>
      <c r="I55" s="371">
        <v>12831</v>
      </c>
      <c r="J55" s="363"/>
      <c r="K55" s="370">
        <v>1</v>
      </c>
      <c r="L55" s="426">
        <v>12831</v>
      </c>
      <c r="M55" s="410">
        <v>3103</v>
      </c>
      <c r="N55" s="351">
        <v>9728</v>
      </c>
      <c r="O55" s="350"/>
      <c r="P55" s="357"/>
      <c r="Q55" s="9"/>
    </row>
    <row r="56" spans="1:17" ht="12.75">
      <c r="A56" s="348">
        <v>31</v>
      </c>
      <c r="B56" s="370" t="s">
        <v>747</v>
      </c>
      <c r="C56" s="12">
        <v>2018</v>
      </c>
      <c r="D56" s="370">
        <v>101420034</v>
      </c>
      <c r="E56" s="363"/>
      <c r="F56" s="363"/>
      <c r="G56" s="236" t="s">
        <v>533</v>
      </c>
      <c r="H56" s="370">
        <v>1</v>
      </c>
      <c r="I56" s="371">
        <v>10000</v>
      </c>
      <c r="J56" s="363"/>
      <c r="K56" s="370">
        <v>1</v>
      </c>
      <c r="L56" s="426">
        <v>10000</v>
      </c>
      <c r="M56" s="410">
        <v>2407</v>
      </c>
      <c r="N56" s="351">
        <v>7593</v>
      </c>
      <c r="O56" s="350"/>
      <c r="P56" s="357"/>
      <c r="Q56" s="9"/>
    </row>
    <row r="57" spans="1:17" ht="12.75">
      <c r="A57" s="348">
        <v>32</v>
      </c>
      <c r="B57" s="370" t="s">
        <v>748</v>
      </c>
      <c r="C57" s="12">
        <v>2018</v>
      </c>
      <c r="D57" s="370">
        <v>101420035</v>
      </c>
      <c r="E57" s="363"/>
      <c r="F57" s="363"/>
      <c r="G57" s="236" t="s">
        <v>533</v>
      </c>
      <c r="H57" s="370">
        <v>1</v>
      </c>
      <c r="I57" s="371">
        <v>10000</v>
      </c>
      <c r="J57" s="363"/>
      <c r="K57" s="370">
        <v>1</v>
      </c>
      <c r="L57" s="426">
        <v>10000</v>
      </c>
      <c r="M57" s="410">
        <v>2407</v>
      </c>
      <c r="N57" s="351">
        <v>7593</v>
      </c>
      <c r="O57" s="350"/>
      <c r="P57" s="357"/>
      <c r="Q57" s="9"/>
    </row>
    <row r="58" spans="1:17" ht="12.75">
      <c r="A58" s="348">
        <v>33</v>
      </c>
      <c r="B58" s="370" t="s">
        <v>749</v>
      </c>
      <c r="C58" s="12">
        <v>2018</v>
      </c>
      <c r="D58" s="370">
        <v>101420036</v>
      </c>
      <c r="E58" s="363"/>
      <c r="F58" s="363"/>
      <c r="G58" s="236" t="s">
        <v>533</v>
      </c>
      <c r="H58" s="370">
        <v>1</v>
      </c>
      <c r="I58" s="371">
        <v>20000</v>
      </c>
      <c r="J58" s="363"/>
      <c r="K58" s="370">
        <v>1</v>
      </c>
      <c r="L58" s="205">
        <v>20000</v>
      </c>
      <c r="M58" s="20">
        <v>4843</v>
      </c>
      <c r="N58" s="351">
        <v>15157</v>
      </c>
      <c r="O58" s="350"/>
      <c r="P58" s="357"/>
      <c r="Q58" s="9"/>
    </row>
    <row r="59" spans="1:17" ht="12.75">
      <c r="A59" s="348">
        <v>34</v>
      </c>
      <c r="B59" s="357" t="s">
        <v>738</v>
      </c>
      <c r="C59" s="357">
        <v>2019</v>
      </c>
      <c r="D59" s="357">
        <v>101420037</v>
      </c>
      <c r="E59" s="363"/>
      <c r="F59" s="363"/>
      <c r="G59" s="363" t="s">
        <v>533</v>
      </c>
      <c r="H59" s="359">
        <v>1</v>
      </c>
      <c r="I59" s="351">
        <v>10701</v>
      </c>
      <c r="J59" s="363"/>
      <c r="K59" s="359">
        <v>1</v>
      </c>
      <c r="L59" s="205">
        <v>10701</v>
      </c>
      <c r="M59" s="20">
        <v>712</v>
      </c>
      <c r="N59" s="351">
        <v>9989</v>
      </c>
      <c r="O59" s="350"/>
      <c r="P59" s="357"/>
      <c r="Q59" s="9"/>
    </row>
    <row r="60" spans="1:17" ht="12.75">
      <c r="A60" s="348"/>
      <c r="B60" s="576" t="s">
        <v>636</v>
      </c>
      <c r="C60" s="577"/>
      <c r="D60" s="577"/>
      <c r="E60" s="577"/>
      <c r="F60" s="577"/>
      <c r="G60" s="578"/>
      <c r="H60" s="411">
        <f>SUM(H61:H215)</f>
        <v>1090</v>
      </c>
      <c r="I60" s="412">
        <f>SUM(I61:I215)</f>
        <v>75533</v>
      </c>
      <c r="J60" s="412"/>
      <c r="K60" s="412">
        <f>SUM(K61:K215)</f>
        <v>1090</v>
      </c>
      <c r="L60" s="412">
        <f>SUM(L61:L215)</f>
        <v>75533</v>
      </c>
      <c r="M60" s="412">
        <f>SUM(M61:M215)</f>
        <v>37766.5</v>
      </c>
      <c r="N60" s="412">
        <f>SUM(N61:N215)</f>
        <v>37766.5</v>
      </c>
      <c r="O60" s="350"/>
      <c r="P60" s="357"/>
      <c r="Q60" s="9"/>
    </row>
    <row r="61" spans="1:16" ht="12.75" customHeight="1">
      <c r="A61" s="348">
        <v>1</v>
      </c>
      <c r="B61" s="369" t="s">
        <v>750</v>
      </c>
      <c r="C61" s="363">
        <v>1994</v>
      </c>
      <c r="D61" s="357">
        <v>1130010</v>
      </c>
      <c r="E61" s="363"/>
      <c r="F61" s="363"/>
      <c r="G61" s="363" t="s">
        <v>533</v>
      </c>
      <c r="H61" s="378">
        <v>1</v>
      </c>
      <c r="I61" s="379">
        <v>235</v>
      </c>
      <c r="J61" s="363"/>
      <c r="K61" s="378">
        <v>1</v>
      </c>
      <c r="L61" s="379">
        <v>235</v>
      </c>
      <c r="M61" s="429">
        <v>117.5</v>
      </c>
      <c r="N61" s="351">
        <v>117.5</v>
      </c>
      <c r="O61" s="142">
        <v>12</v>
      </c>
      <c r="P61" s="208"/>
    </row>
    <row r="62" spans="1:16" ht="12.75" customHeight="1">
      <c r="A62" s="348">
        <v>2</v>
      </c>
      <c r="B62" s="369" t="s">
        <v>751</v>
      </c>
      <c r="C62" s="363">
        <v>1974</v>
      </c>
      <c r="D62" s="357">
        <v>1130012</v>
      </c>
      <c r="E62" s="236"/>
      <c r="F62" s="236"/>
      <c r="G62" s="236" t="s">
        <v>533</v>
      </c>
      <c r="H62" s="378">
        <v>1</v>
      </c>
      <c r="I62" s="379">
        <v>414</v>
      </c>
      <c r="J62" s="236"/>
      <c r="K62" s="378">
        <v>1</v>
      </c>
      <c r="L62" s="379">
        <v>414</v>
      </c>
      <c r="M62" s="197">
        <v>207</v>
      </c>
      <c r="N62" s="20">
        <v>207</v>
      </c>
      <c r="O62" s="142"/>
      <c r="P62" s="208"/>
    </row>
    <row r="63" spans="1:16" ht="12.75" customHeight="1">
      <c r="A63" s="348">
        <v>3</v>
      </c>
      <c r="B63" s="369" t="s">
        <v>752</v>
      </c>
      <c r="C63" s="363">
        <v>1992</v>
      </c>
      <c r="D63" s="357">
        <v>1130014</v>
      </c>
      <c r="E63" s="236"/>
      <c r="F63" s="236"/>
      <c r="G63" s="236" t="s">
        <v>533</v>
      </c>
      <c r="H63" s="378">
        <v>1</v>
      </c>
      <c r="I63" s="379">
        <v>110</v>
      </c>
      <c r="J63" s="236"/>
      <c r="K63" s="378">
        <v>1</v>
      </c>
      <c r="L63" s="379">
        <v>110</v>
      </c>
      <c r="M63" s="197">
        <v>55</v>
      </c>
      <c r="N63" s="20">
        <v>55</v>
      </c>
      <c r="O63" s="142"/>
      <c r="P63" s="208"/>
    </row>
    <row r="64" spans="1:16" ht="12.75" customHeight="1">
      <c r="A64" s="348">
        <v>4</v>
      </c>
      <c r="B64" s="369" t="s">
        <v>753</v>
      </c>
      <c r="C64" s="363">
        <v>1910</v>
      </c>
      <c r="D64" s="357">
        <v>1130168</v>
      </c>
      <c r="E64" s="236"/>
      <c r="F64" s="236"/>
      <c r="G64" s="236" t="s">
        <v>533</v>
      </c>
      <c r="H64" s="350">
        <v>1</v>
      </c>
      <c r="I64" s="351">
        <v>310</v>
      </c>
      <c r="J64" s="236"/>
      <c r="K64" s="350">
        <v>1</v>
      </c>
      <c r="L64" s="351">
        <v>310</v>
      </c>
      <c r="M64" s="197">
        <v>155</v>
      </c>
      <c r="N64" s="20">
        <v>155</v>
      </c>
      <c r="O64" s="142"/>
      <c r="P64" s="208"/>
    </row>
    <row r="65" spans="1:16" ht="12.75" customHeight="1">
      <c r="A65" s="348">
        <v>5</v>
      </c>
      <c r="B65" s="369" t="s">
        <v>750</v>
      </c>
      <c r="C65" s="363">
        <v>1994</v>
      </c>
      <c r="D65" s="369">
        <v>1130022</v>
      </c>
      <c r="E65" s="236"/>
      <c r="F65" s="236"/>
      <c r="G65" s="236" t="s">
        <v>533</v>
      </c>
      <c r="H65" s="350">
        <v>1</v>
      </c>
      <c r="I65" s="351">
        <v>112</v>
      </c>
      <c r="J65" s="236"/>
      <c r="K65" s="350">
        <v>1</v>
      </c>
      <c r="L65" s="351">
        <v>112</v>
      </c>
      <c r="M65" s="197">
        <v>56</v>
      </c>
      <c r="N65" s="20">
        <v>56</v>
      </c>
      <c r="O65" s="142"/>
      <c r="P65" s="208"/>
    </row>
    <row r="66" spans="1:16" ht="12.75" customHeight="1">
      <c r="A66" s="348">
        <v>6</v>
      </c>
      <c r="B66" s="468" t="s">
        <v>754</v>
      </c>
      <c r="C66" s="471">
        <v>1994</v>
      </c>
      <c r="D66" s="468">
        <v>1130028</v>
      </c>
      <c r="E66" s="19"/>
      <c r="F66" s="19"/>
      <c r="G66" s="19" t="s">
        <v>533</v>
      </c>
      <c r="H66" s="463">
        <v>1</v>
      </c>
      <c r="I66" s="452">
        <v>20</v>
      </c>
      <c r="J66" s="19"/>
      <c r="K66" s="463">
        <v>1</v>
      </c>
      <c r="L66" s="452">
        <v>20</v>
      </c>
      <c r="M66" s="472">
        <v>10</v>
      </c>
      <c r="N66" s="21">
        <v>10</v>
      </c>
      <c r="O66" s="142"/>
      <c r="P66" s="208"/>
    </row>
    <row r="67" spans="1:16" ht="27" customHeight="1">
      <c r="A67" s="348">
        <v>7</v>
      </c>
      <c r="B67" s="377" t="s">
        <v>755</v>
      </c>
      <c r="C67" s="363">
        <v>1994</v>
      </c>
      <c r="D67" s="381" t="s">
        <v>756</v>
      </c>
      <c r="E67" s="236"/>
      <c r="F67" s="236"/>
      <c r="G67" s="236" t="s">
        <v>533</v>
      </c>
      <c r="H67" s="208">
        <v>53</v>
      </c>
      <c r="I67" s="213">
        <v>542</v>
      </c>
      <c r="J67" s="236"/>
      <c r="K67" s="208">
        <v>53</v>
      </c>
      <c r="L67" s="213">
        <v>542</v>
      </c>
      <c r="M67" s="197">
        <v>271</v>
      </c>
      <c r="N67" s="20">
        <v>271</v>
      </c>
      <c r="O67" s="142"/>
      <c r="P67" s="208"/>
    </row>
    <row r="68" spans="1:16" ht="12.75" customHeight="1">
      <c r="A68" s="348">
        <v>8</v>
      </c>
      <c r="B68" s="194" t="s">
        <v>757</v>
      </c>
      <c r="C68" s="236">
        <v>1994</v>
      </c>
      <c r="D68" s="242">
        <v>1130031</v>
      </c>
      <c r="E68" s="236"/>
      <c r="F68" s="236"/>
      <c r="G68" s="236" t="s">
        <v>533</v>
      </c>
      <c r="H68" s="208">
        <v>1</v>
      </c>
      <c r="I68" s="213">
        <v>21</v>
      </c>
      <c r="J68" s="236"/>
      <c r="K68" s="208">
        <v>1</v>
      </c>
      <c r="L68" s="213">
        <v>21</v>
      </c>
      <c r="M68" s="197">
        <v>10.5</v>
      </c>
      <c r="N68" s="20">
        <v>10.5</v>
      </c>
      <c r="O68" s="142"/>
      <c r="P68" s="208"/>
    </row>
    <row r="69" spans="1:16" ht="12.75" customHeight="1">
      <c r="A69" s="348">
        <v>9</v>
      </c>
      <c r="B69" s="194" t="s">
        <v>758</v>
      </c>
      <c r="C69" s="236">
        <v>1994</v>
      </c>
      <c r="D69" s="242">
        <v>1130032</v>
      </c>
      <c r="E69" s="236"/>
      <c r="F69" s="236"/>
      <c r="G69" s="236" t="s">
        <v>533</v>
      </c>
      <c r="H69" s="208">
        <v>1</v>
      </c>
      <c r="I69" s="213">
        <v>5</v>
      </c>
      <c r="J69" s="236"/>
      <c r="K69" s="208">
        <v>1</v>
      </c>
      <c r="L69" s="213">
        <v>5</v>
      </c>
      <c r="M69" s="197">
        <v>2.5</v>
      </c>
      <c r="N69" s="20">
        <v>2.5</v>
      </c>
      <c r="O69" s="142"/>
      <c r="P69" s="208"/>
    </row>
    <row r="70" spans="1:16" ht="12.75" customHeight="1">
      <c r="A70" s="348">
        <v>10</v>
      </c>
      <c r="B70" s="194" t="s">
        <v>758</v>
      </c>
      <c r="C70" s="236">
        <v>1994</v>
      </c>
      <c r="D70" s="242">
        <v>1131731</v>
      </c>
      <c r="E70" s="236"/>
      <c r="F70" s="236"/>
      <c r="G70" s="236" t="s">
        <v>533</v>
      </c>
      <c r="H70" s="208">
        <v>1</v>
      </c>
      <c r="I70" s="213">
        <v>5</v>
      </c>
      <c r="J70" s="236"/>
      <c r="K70" s="208">
        <v>1</v>
      </c>
      <c r="L70" s="213">
        <v>5</v>
      </c>
      <c r="M70" s="197">
        <v>2.5</v>
      </c>
      <c r="N70" s="20">
        <v>2.5</v>
      </c>
      <c r="O70" s="142"/>
      <c r="P70" s="208"/>
    </row>
    <row r="71" spans="1:16" ht="22.5" customHeight="1">
      <c r="A71" s="348">
        <v>11</v>
      </c>
      <c r="B71" s="194" t="s">
        <v>759</v>
      </c>
      <c r="C71" s="236">
        <v>1994</v>
      </c>
      <c r="D71" s="242" t="s">
        <v>810</v>
      </c>
      <c r="E71" s="236"/>
      <c r="F71" s="236"/>
      <c r="G71" s="236" t="s">
        <v>533</v>
      </c>
      <c r="H71" s="208">
        <v>4</v>
      </c>
      <c r="I71" s="213">
        <v>12</v>
      </c>
      <c r="J71" s="236"/>
      <c r="K71" s="208">
        <v>4</v>
      </c>
      <c r="L71" s="213">
        <v>12</v>
      </c>
      <c r="M71" s="197">
        <v>6</v>
      </c>
      <c r="N71" s="20">
        <v>6</v>
      </c>
      <c r="O71" s="142"/>
      <c r="P71" s="208"/>
    </row>
    <row r="72" spans="1:16" ht="12.75" customHeight="1">
      <c r="A72" s="348">
        <v>12</v>
      </c>
      <c r="B72" s="194" t="s">
        <v>760</v>
      </c>
      <c r="C72" s="236">
        <v>1994</v>
      </c>
      <c r="D72" s="242">
        <v>1130034</v>
      </c>
      <c r="E72" s="236"/>
      <c r="F72" s="236"/>
      <c r="G72" s="236" t="s">
        <v>533</v>
      </c>
      <c r="H72" s="208">
        <v>1</v>
      </c>
      <c r="I72" s="213">
        <v>26</v>
      </c>
      <c r="J72" s="236"/>
      <c r="K72" s="208">
        <v>1</v>
      </c>
      <c r="L72" s="213">
        <v>26</v>
      </c>
      <c r="M72" s="197">
        <v>13</v>
      </c>
      <c r="N72" s="20">
        <v>13</v>
      </c>
      <c r="O72" s="142"/>
      <c r="P72" s="208"/>
    </row>
    <row r="73" spans="1:16" ht="12.75" customHeight="1">
      <c r="A73" s="348">
        <v>13</v>
      </c>
      <c r="B73" s="194" t="s">
        <v>761</v>
      </c>
      <c r="C73" s="236">
        <v>1994</v>
      </c>
      <c r="D73" s="242">
        <v>1130038</v>
      </c>
      <c r="E73" s="236"/>
      <c r="F73" s="236"/>
      <c r="G73" s="236" t="s">
        <v>533</v>
      </c>
      <c r="H73" s="208">
        <v>1</v>
      </c>
      <c r="I73" s="213">
        <v>2</v>
      </c>
      <c r="J73" s="236"/>
      <c r="K73" s="208">
        <v>1</v>
      </c>
      <c r="L73" s="213">
        <v>2</v>
      </c>
      <c r="M73" s="197">
        <v>1</v>
      </c>
      <c r="N73" s="20">
        <v>1</v>
      </c>
      <c r="O73" s="142"/>
      <c r="P73" s="208"/>
    </row>
    <row r="74" spans="1:16" ht="12.75" customHeight="1">
      <c r="A74" s="348">
        <v>14</v>
      </c>
      <c r="B74" s="194" t="s">
        <v>762</v>
      </c>
      <c r="C74" s="236">
        <v>1994</v>
      </c>
      <c r="D74" s="242">
        <v>1130039</v>
      </c>
      <c r="E74" s="236"/>
      <c r="F74" s="236"/>
      <c r="G74" s="236" t="s">
        <v>533</v>
      </c>
      <c r="H74" s="208">
        <v>1</v>
      </c>
      <c r="I74" s="213">
        <v>8</v>
      </c>
      <c r="J74" s="236"/>
      <c r="K74" s="208">
        <v>1</v>
      </c>
      <c r="L74" s="213">
        <v>8</v>
      </c>
      <c r="M74" s="197">
        <v>4</v>
      </c>
      <c r="N74" s="20">
        <v>4</v>
      </c>
      <c r="O74" s="142"/>
      <c r="P74" s="208"/>
    </row>
    <row r="75" spans="1:16" ht="16.5" customHeight="1">
      <c r="A75" s="348">
        <v>15</v>
      </c>
      <c r="B75" s="194" t="s">
        <v>763</v>
      </c>
      <c r="C75" s="236">
        <v>1994</v>
      </c>
      <c r="D75" s="380" t="s">
        <v>811</v>
      </c>
      <c r="E75" s="236"/>
      <c r="F75" s="236"/>
      <c r="G75" s="236" t="s">
        <v>533</v>
      </c>
      <c r="H75" s="208">
        <v>26</v>
      </c>
      <c r="I75" s="213">
        <v>78</v>
      </c>
      <c r="J75" s="236"/>
      <c r="K75" s="208">
        <v>26</v>
      </c>
      <c r="L75" s="213">
        <v>78</v>
      </c>
      <c r="M75" s="197">
        <v>39</v>
      </c>
      <c r="N75" s="20">
        <v>39</v>
      </c>
      <c r="O75" s="142"/>
      <c r="P75" s="208"/>
    </row>
    <row r="76" spans="1:16" ht="12.75" customHeight="1">
      <c r="A76" s="348">
        <v>16</v>
      </c>
      <c r="B76" s="194" t="s">
        <v>764</v>
      </c>
      <c r="C76" s="236">
        <v>1994</v>
      </c>
      <c r="D76" s="242" t="s">
        <v>765</v>
      </c>
      <c r="E76" s="236"/>
      <c r="F76" s="236"/>
      <c r="G76" s="236" t="s">
        <v>533</v>
      </c>
      <c r="H76" s="208">
        <v>25</v>
      </c>
      <c r="I76" s="213">
        <v>125</v>
      </c>
      <c r="J76" s="236"/>
      <c r="K76" s="208">
        <v>25</v>
      </c>
      <c r="L76" s="213">
        <v>125</v>
      </c>
      <c r="M76" s="197">
        <v>62.5</v>
      </c>
      <c r="N76" s="20">
        <v>62.5</v>
      </c>
      <c r="O76" s="142"/>
      <c r="P76" s="208"/>
    </row>
    <row r="77" spans="1:16" ht="12.75" customHeight="1">
      <c r="A77" s="348">
        <v>17</v>
      </c>
      <c r="B77" s="194" t="s">
        <v>766</v>
      </c>
      <c r="C77" s="236">
        <v>1994</v>
      </c>
      <c r="D77" s="242">
        <v>1130046</v>
      </c>
      <c r="E77" s="236"/>
      <c r="F77" s="236"/>
      <c r="G77" s="236" t="s">
        <v>533</v>
      </c>
      <c r="H77" s="208">
        <v>1</v>
      </c>
      <c r="I77" s="213">
        <v>46</v>
      </c>
      <c r="J77" s="236"/>
      <c r="K77" s="208">
        <v>1</v>
      </c>
      <c r="L77" s="213">
        <v>46</v>
      </c>
      <c r="M77" s="197">
        <v>23</v>
      </c>
      <c r="N77" s="20">
        <v>23</v>
      </c>
      <c r="O77" s="142"/>
      <c r="P77" s="208"/>
    </row>
    <row r="78" spans="1:16" ht="12.75" customHeight="1">
      <c r="A78" s="348">
        <v>18</v>
      </c>
      <c r="B78" s="194" t="s">
        <v>767</v>
      </c>
      <c r="C78" s="236">
        <v>1994</v>
      </c>
      <c r="D78" s="242">
        <v>1130047.1131789</v>
      </c>
      <c r="E78" s="236"/>
      <c r="F78" s="236"/>
      <c r="G78" s="236" t="s">
        <v>533</v>
      </c>
      <c r="H78" s="208">
        <v>2</v>
      </c>
      <c r="I78" s="213">
        <v>14</v>
      </c>
      <c r="J78" s="236"/>
      <c r="K78" s="208">
        <v>2</v>
      </c>
      <c r="L78" s="213">
        <v>14</v>
      </c>
      <c r="M78" s="197">
        <v>7</v>
      </c>
      <c r="N78" s="20">
        <v>7</v>
      </c>
      <c r="O78" s="142"/>
      <c r="P78" s="208"/>
    </row>
    <row r="79" spans="1:16" ht="12.75" customHeight="1">
      <c r="A79" s="348">
        <v>19</v>
      </c>
      <c r="B79" s="194" t="s">
        <v>768</v>
      </c>
      <c r="C79" s="236">
        <v>1994</v>
      </c>
      <c r="D79" s="242" t="s">
        <v>769</v>
      </c>
      <c r="E79" s="236"/>
      <c r="F79" s="236"/>
      <c r="G79" s="236" t="s">
        <v>533</v>
      </c>
      <c r="H79" s="208">
        <v>3</v>
      </c>
      <c r="I79" s="213">
        <v>77</v>
      </c>
      <c r="J79" s="236"/>
      <c r="K79" s="208">
        <v>3</v>
      </c>
      <c r="L79" s="213">
        <v>77</v>
      </c>
      <c r="M79" s="197">
        <v>38.5</v>
      </c>
      <c r="N79" s="20">
        <v>38.5</v>
      </c>
      <c r="O79" s="142"/>
      <c r="P79" s="208"/>
    </row>
    <row r="80" spans="1:16" ht="12.75" customHeight="1">
      <c r="A80" s="348">
        <v>20</v>
      </c>
      <c r="B80" s="194" t="s">
        <v>770</v>
      </c>
      <c r="C80" s="236">
        <v>1994</v>
      </c>
      <c r="D80" s="242">
        <v>1131673</v>
      </c>
      <c r="E80" s="236"/>
      <c r="F80" s="236"/>
      <c r="G80" s="236" t="s">
        <v>533</v>
      </c>
      <c r="H80" s="208">
        <v>1</v>
      </c>
      <c r="I80" s="213">
        <v>21</v>
      </c>
      <c r="J80" s="236"/>
      <c r="K80" s="208">
        <v>1</v>
      </c>
      <c r="L80" s="213">
        <v>21</v>
      </c>
      <c r="M80" s="197">
        <v>10.5</v>
      </c>
      <c r="N80" s="20">
        <v>10.5</v>
      </c>
      <c r="O80" s="142"/>
      <c r="P80" s="208"/>
    </row>
    <row r="81" spans="1:16" ht="12.75" customHeight="1">
      <c r="A81" s="348">
        <v>21</v>
      </c>
      <c r="B81" s="194" t="s">
        <v>771</v>
      </c>
      <c r="C81" s="236">
        <v>1994</v>
      </c>
      <c r="D81" s="242">
        <v>1130049</v>
      </c>
      <c r="E81" s="236"/>
      <c r="F81" s="236"/>
      <c r="G81" s="236" t="s">
        <v>533</v>
      </c>
      <c r="H81" s="208">
        <v>1</v>
      </c>
      <c r="I81" s="213">
        <v>7</v>
      </c>
      <c r="J81" s="236"/>
      <c r="K81" s="208">
        <v>1</v>
      </c>
      <c r="L81" s="213">
        <v>7</v>
      </c>
      <c r="M81" s="197">
        <v>3.5</v>
      </c>
      <c r="N81" s="20">
        <v>3.5</v>
      </c>
      <c r="O81" s="142"/>
      <c r="P81" s="208"/>
    </row>
    <row r="82" spans="1:16" ht="12.75" customHeight="1">
      <c r="A82" s="348">
        <v>22</v>
      </c>
      <c r="B82" s="194" t="s">
        <v>772</v>
      </c>
      <c r="C82" s="236">
        <v>1994</v>
      </c>
      <c r="D82" s="242">
        <v>1130051</v>
      </c>
      <c r="E82" s="236"/>
      <c r="F82" s="236"/>
      <c r="G82" s="236" t="s">
        <v>533</v>
      </c>
      <c r="H82" s="208">
        <v>1</v>
      </c>
      <c r="I82" s="213">
        <v>7</v>
      </c>
      <c r="J82" s="236"/>
      <c r="K82" s="208">
        <v>1</v>
      </c>
      <c r="L82" s="213">
        <v>7</v>
      </c>
      <c r="M82" s="197">
        <v>3.5</v>
      </c>
      <c r="N82" s="20">
        <v>3.5</v>
      </c>
      <c r="O82" s="142"/>
      <c r="P82" s="208"/>
    </row>
    <row r="83" spans="1:16" ht="12.75" customHeight="1">
      <c r="A83" s="348">
        <v>23</v>
      </c>
      <c r="B83" s="194" t="s">
        <v>772</v>
      </c>
      <c r="C83" s="236">
        <v>1994</v>
      </c>
      <c r="D83" s="242">
        <v>1130052</v>
      </c>
      <c r="E83" s="236"/>
      <c r="F83" s="236"/>
      <c r="G83" s="236" t="s">
        <v>533</v>
      </c>
      <c r="H83" s="208">
        <v>1</v>
      </c>
      <c r="I83" s="213">
        <v>6</v>
      </c>
      <c r="J83" s="236"/>
      <c r="K83" s="208">
        <v>1</v>
      </c>
      <c r="L83" s="213">
        <v>6</v>
      </c>
      <c r="M83" s="197">
        <v>3</v>
      </c>
      <c r="N83" s="20">
        <v>3</v>
      </c>
      <c r="O83" s="142"/>
      <c r="P83" s="208"/>
    </row>
    <row r="84" spans="1:16" ht="12.75" customHeight="1">
      <c r="A84" s="348">
        <v>24</v>
      </c>
      <c r="B84" s="194" t="s">
        <v>772</v>
      </c>
      <c r="C84" s="236">
        <v>1994</v>
      </c>
      <c r="D84" s="242">
        <v>1130053</v>
      </c>
      <c r="E84" s="236"/>
      <c r="F84" s="236"/>
      <c r="G84" s="236" t="s">
        <v>533</v>
      </c>
      <c r="H84" s="208">
        <v>1</v>
      </c>
      <c r="I84" s="213">
        <v>4</v>
      </c>
      <c r="J84" s="236"/>
      <c r="K84" s="208">
        <v>1</v>
      </c>
      <c r="L84" s="213">
        <v>4</v>
      </c>
      <c r="M84" s="197">
        <v>2</v>
      </c>
      <c r="N84" s="20">
        <v>2</v>
      </c>
      <c r="O84" s="142"/>
      <c r="P84" s="208"/>
    </row>
    <row r="85" spans="1:16" ht="12.75" customHeight="1">
      <c r="A85" s="348">
        <v>25</v>
      </c>
      <c r="B85" s="194" t="s">
        <v>772</v>
      </c>
      <c r="C85" s="236">
        <v>1994</v>
      </c>
      <c r="D85" s="242" t="s">
        <v>773</v>
      </c>
      <c r="E85" s="236"/>
      <c r="F85" s="236"/>
      <c r="G85" s="236" t="s">
        <v>533</v>
      </c>
      <c r="H85" s="208">
        <v>3</v>
      </c>
      <c r="I85" s="213">
        <v>43</v>
      </c>
      <c r="J85" s="236"/>
      <c r="K85" s="208">
        <v>3</v>
      </c>
      <c r="L85" s="213">
        <v>43</v>
      </c>
      <c r="M85" s="197">
        <v>21.5</v>
      </c>
      <c r="N85" s="20">
        <v>21.5</v>
      </c>
      <c r="O85" s="142"/>
      <c r="P85" s="208"/>
    </row>
    <row r="86" spans="1:16" ht="12.75" customHeight="1">
      <c r="A86" s="348">
        <v>26</v>
      </c>
      <c r="B86" s="194" t="s">
        <v>774</v>
      </c>
      <c r="C86" s="236">
        <v>1994</v>
      </c>
      <c r="D86" s="242" t="s">
        <v>775</v>
      </c>
      <c r="E86" s="236"/>
      <c r="F86" s="236"/>
      <c r="G86" s="236" t="s">
        <v>533</v>
      </c>
      <c r="H86" s="208">
        <v>16</v>
      </c>
      <c r="I86" s="213">
        <v>16</v>
      </c>
      <c r="J86" s="236"/>
      <c r="K86" s="208">
        <v>16</v>
      </c>
      <c r="L86" s="213">
        <v>16</v>
      </c>
      <c r="M86" s="197">
        <v>8</v>
      </c>
      <c r="N86" s="20">
        <v>8</v>
      </c>
      <c r="O86" s="142"/>
      <c r="P86" s="208"/>
    </row>
    <row r="87" spans="1:16" ht="12.75" customHeight="1">
      <c r="A87" s="348">
        <v>27</v>
      </c>
      <c r="B87" s="194" t="s">
        <v>776</v>
      </c>
      <c r="C87" s="236">
        <v>1994</v>
      </c>
      <c r="D87" s="242">
        <v>1130056</v>
      </c>
      <c r="E87" s="236"/>
      <c r="F87" s="236"/>
      <c r="G87" s="236" t="s">
        <v>533</v>
      </c>
      <c r="H87" s="208">
        <v>1</v>
      </c>
      <c r="I87" s="213">
        <v>1</v>
      </c>
      <c r="J87" s="236"/>
      <c r="K87" s="208">
        <v>1</v>
      </c>
      <c r="L87" s="213">
        <v>1</v>
      </c>
      <c r="M87" s="197">
        <v>0.5</v>
      </c>
      <c r="N87" s="20">
        <v>0.5</v>
      </c>
      <c r="O87" s="142"/>
      <c r="P87" s="208"/>
    </row>
    <row r="88" spans="1:16" ht="12.75" customHeight="1">
      <c r="A88" s="348">
        <v>28</v>
      </c>
      <c r="B88" s="194" t="s">
        <v>777</v>
      </c>
      <c r="C88" s="236">
        <v>1994</v>
      </c>
      <c r="D88" s="242" t="s">
        <v>778</v>
      </c>
      <c r="E88" s="236"/>
      <c r="F88" s="236"/>
      <c r="G88" s="236" t="s">
        <v>533</v>
      </c>
      <c r="H88" s="208">
        <v>9</v>
      </c>
      <c r="I88" s="213">
        <v>18</v>
      </c>
      <c r="J88" s="236"/>
      <c r="K88" s="208">
        <v>9</v>
      </c>
      <c r="L88" s="213">
        <v>18</v>
      </c>
      <c r="M88" s="197">
        <v>9</v>
      </c>
      <c r="N88" s="20">
        <v>9</v>
      </c>
      <c r="O88" s="142"/>
      <c r="P88" s="208"/>
    </row>
    <row r="89" spans="1:16" ht="12.75" customHeight="1">
      <c r="A89" s="348">
        <v>29</v>
      </c>
      <c r="B89" s="194" t="s">
        <v>779</v>
      </c>
      <c r="C89" s="236">
        <v>1994</v>
      </c>
      <c r="D89" s="242">
        <v>113058</v>
      </c>
      <c r="E89" s="236"/>
      <c r="F89" s="236"/>
      <c r="G89" s="236" t="s">
        <v>533</v>
      </c>
      <c r="H89" s="208">
        <v>1</v>
      </c>
      <c r="I89" s="213">
        <v>13</v>
      </c>
      <c r="J89" s="236"/>
      <c r="K89" s="208">
        <v>1</v>
      </c>
      <c r="L89" s="213">
        <v>13</v>
      </c>
      <c r="M89" s="197">
        <v>6.5</v>
      </c>
      <c r="N89" s="20">
        <v>6.5</v>
      </c>
      <c r="O89" s="142"/>
      <c r="P89" s="208"/>
    </row>
    <row r="90" spans="1:16" ht="12.75" customHeight="1">
      <c r="A90" s="348">
        <v>30</v>
      </c>
      <c r="B90" s="194" t="s">
        <v>779</v>
      </c>
      <c r="C90" s="236">
        <v>1994</v>
      </c>
      <c r="D90" s="242">
        <v>1130059.1131647</v>
      </c>
      <c r="E90" s="236"/>
      <c r="F90" s="236"/>
      <c r="G90" s="236" t="s">
        <v>533</v>
      </c>
      <c r="H90" s="208">
        <v>2</v>
      </c>
      <c r="I90" s="213">
        <v>28</v>
      </c>
      <c r="J90" s="236"/>
      <c r="K90" s="208">
        <v>2</v>
      </c>
      <c r="L90" s="213">
        <v>28</v>
      </c>
      <c r="M90" s="197">
        <v>14</v>
      </c>
      <c r="N90" s="20">
        <v>14</v>
      </c>
      <c r="O90" s="142"/>
      <c r="P90" s="208"/>
    </row>
    <row r="91" spans="1:16" ht="12.75" customHeight="1">
      <c r="A91" s="348">
        <v>31</v>
      </c>
      <c r="B91" s="194" t="s">
        <v>780</v>
      </c>
      <c r="C91" s="236">
        <v>1994</v>
      </c>
      <c r="D91" s="242">
        <v>1130060.1131646</v>
      </c>
      <c r="E91" s="236"/>
      <c r="F91" s="236"/>
      <c r="G91" s="236" t="s">
        <v>533</v>
      </c>
      <c r="H91" s="208">
        <v>2</v>
      </c>
      <c r="I91" s="213">
        <v>16</v>
      </c>
      <c r="J91" s="236"/>
      <c r="K91" s="208">
        <v>2</v>
      </c>
      <c r="L91" s="213">
        <v>16</v>
      </c>
      <c r="M91" s="197">
        <v>8</v>
      </c>
      <c r="N91" s="20">
        <v>8</v>
      </c>
      <c r="O91" s="142"/>
      <c r="P91" s="208"/>
    </row>
    <row r="92" spans="1:16" ht="12.75" customHeight="1">
      <c r="A92" s="348">
        <v>32</v>
      </c>
      <c r="B92" s="194" t="s">
        <v>781</v>
      </c>
      <c r="C92" s="236">
        <v>1994</v>
      </c>
      <c r="D92" s="242">
        <v>1130061</v>
      </c>
      <c r="E92" s="236"/>
      <c r="F92" s="236"/>
      <c r="G92" s="236" t="s">
        <v>533</v>
      </c>
      <c r="H92" s="208">
        <v>1</v>
      </c>
      <c r="I92" s="213">
        <v>12</v>
      </c>
      <c r="J92" s="236"/>
      <c r="K92" s="208">
        <v>1</v>
      </c>
      <c r="L92" s="213">
        <v>12</v>
      </c>
      <c r="M92" s="197">
        <v>6</v>
      </c>
      <c r="N92" s="20">
        <v>6</v>
      </c>
      <c r="O92" s="142"/>
      <c r="P92" s="208"/>
    </row>
    <row r="93" spans="1:16" ht="12.75" customHeight="1">
      <c r="A93" s="348">
        <v>33</v>
      </c>
      <c r="B93" s="194" t="s">
        <v>782</v>
      </c>
      <c r="C93" s="236">
        <v>1994</v>
      </c>
      <c r="D93" s="242" t="s">
        <v>783</v>
      </c>
      <c r="E93" s="236"/>
      <c r="F93" s="236"/>
      <c r="G93" s="236" t="s">
        <v>533</v>
      </c>
      <c r="H93" s="208">
        <v>4</v>
      </c>
      <c r="I93" s="213">
        <v>20</v>
      </c>
      <c r="J93" s="236"/>
      <c r="K93" s="208">
        <v>4</v>
      </c>
      <c r="L93" s="213">
        <v>20</v>
      </c>
      <c r="M93" s="197">
        <v>10</v>
      </c>
      <c r="N93" s="20">
        <v>10</v>
      </c>
      <c r="O93" s="142"/>
      <c r="P93" s="208"/>
    </row>
    <row r="94" spans="1:16" ht="12.75" customHeight="1">
      <c r="A94" s="348">
        <v>34</v>
      </c>
      <c r="B94" s="194" t="s">
        <v>784</v>
      </c>
      <c r="C94" s="236">
        <v>1994</v>
      </c>
      <c r="D94" s="242">
        <v>1130063.1131642</v>
      </c>
      <c r="E94" s="236"/>
      <c r="F94" s="236"/>
      <c r="G94" s="236" t="s">
        <v>533</v>
      </c>
      <c r="H94" s="208">
        <v>2</v>
      </c>
      <c r="I94" s="213">
        <v>12</v>
      </c>
      <c r="J94" s="236"/>
      <c r="K94" s="208">
        <v>2</v>
      </c>
      <c r="L94" s="213">
        <v>12</v>
      </c>
      <c r="M94" s="197">
        <v>6</v>
      </c>
      <c r="N94" s="20">
        <v>6</v>
      </c>
      <c r="O94" s="142"/>
      <c r="P94" s="208"/>
    </row>
    <row r="95" spans="1:16" ht="12.75" customHeight="1">
      <c r="A95" s="348">
        <v>35</v>
      </c>
      <c r="B95" s="194" t="s">
        <v>785</v>
      </c>
      <c r="C95" s="236">
        <v>1994</v>
      </c>
      <c r="D95" s="242">
        <v>1130064</v>
      </c>
      <c r="E95" s="236"/>
      <c r="F95" s="236"/>
      <c r="G95" s="236" t="s">
        <v>533</v>
      </c>
      <c r="H95" s="208">
        <v>1</v>
      </c>
      <c r="I95" s="213">
        <v>8</v>
      </c>
      <c r="J95" s="236"/>
      <c r="K95" s="208">
        <v>1</v>
      </c>
      <c r="L95" s="213">
        <v>8</v>
      </c>
      <c r="M95" s="197">
        <v>4</v>
      </c>
      <c r="N95" s="20">
        <v>4</v>
      </c>
      <c r="O95" s="142"/>
      <c r="P95" s="208"/>
    </row>
    <row r="96" spans="1:16" ht="12.75" customHeight="1">
      <c r="A96" s="348">
        <v>36</v>
      </c>
      <c r="B96" s="194" t="s">
        <v>786</v>
      </c>
      <c r="C96" s="236">
        <v>1994</v>
      </c>
      <c r="D96" s="242">
        <v>1130065</v>
      </c>
      <c r="E96" s="236"/>
      <c r="F96" s="236"/>
      <c r="G96" s="236" t="s">
        <v>533</v>
      </c>
      <c r="H96" s="208">
        <v>1</v>
      </c>
      <c r="I96" s="213">
        <v>7</v>
      </c>
      <c r="J96" s="236"/>
      <c r="K96" s="208">
        <v>1</v>
      </c>
      <c r="L96" s="213">
        <v>7</v>
      </c>
      <c r="M96" s="197">
        <v>3.5</v>
      </c>
      <c r="N96" s="20">
        <v>3.5</v>
      </c>
      <c r="O96" s="142"/>
      <c r="P96" s="208"/>
    </row>
    <row r="97" spans="1:16" ht="12.75" customHeight="1">
      <c r="A97" s="348">
        <v>37</v>
      </c>
      <c r="B97" s="194" t="s">
        <v>787</v>
      </c>
      <c r="C97" s="236">
        <v>1994</v>
      </c>
      <c r="D97" s="242" t="s">
        <v>788</v>
      </c>
      <c r="E97" s="236"/>
      <c r="F97" s="236"/>
      <c r="G97" s="236" t="s">
        <v>533</v>
      </c>
      <c r="H97" s="208">
        <v>3</v>
      </c>
      <c r="I97" s="213">
        <v>30</v>
      </c>
      <c r="J97" s="236"/>
      <c r="K97" s="208">
        <v>3</v>
      </c>
      <c r="L97" s="213">
        <v>30</v>
      </c>
      <c r="M97" s="197">
        <v>15</v>
      </c>
      <c r="N97" s="20">
        <v>15</v>
      </c>
      <c r="O97" s="142"/>
      <c r="P97" s="208"/>
    </row>
    <row r="98" spans="1:16" ht="12.75" customHeight="1">
      <c r="A98" s="348">
        <v>38</v>
      </c>
      <c r="B98" s="194" t="s">
        <v>789</v>
      </c>
      <c r="C98" s="236">
        <v>1994</v>
      </c>
      <c r="D98" s="242">
        <v>1130068.1131639</v>
      </c>
      <c r="E98" s="236"/>
      <c r="F98" s="236"/>
      <c r="G98" s="236" t="s">
        <v>533</v>
      </c>
      <c r="H98" s="208">
        <v>2</v>
      </c>
      <c r="I98" s="213">
        <v>20</v>
      </c>
      <c r="J98" s="236"/>
      <c r="K98" s="208">
        <v>2</v>
      </c>
      <c r="L98" s="213">
        <v>20</v>
      </c>
      <c r="M98" s="197">
        <v>10</v>
      </c>
      <c r="N98" s="20">
        <v>10</v>
      </c>
      <c r="O98" s="142"/>
      <c r="P98" s="208"/>
    </row>
    <row r="99" spans="1:16" ht="12.75" customHeight="1">
      <c r="A99" s="348">
        <v>39</v>
      </c>
      <c r="B99" s="194" t="s">
        <v>790</v>
      </c>
      <c r="C99" s="236">
        <v>1994</v>
      </c>
      <c r="D99" s="242" t="s">
        <v>791</v>
      </c>
      <c r="E99" s="236"/>
      <c r="F99" s="236"/>
      <c r="G99" s="236" t="s">
        <v>533</v>
      </c>
      <c r="H99" s="208">
        <v>4</v>
      </c>
      <c r="I99" s="213">
        <v>20</v>
      </c>
      <c r="J99" s="236"/>
      <c r="K99" s="208">
        <v>4</v>
      </c>
      <c r="L99" s="213">
        <v>20</v>
      </c>
      <c r="M99" s="197">
        <v>10</v>
      </c>
      <c r="N99" s="20">
        <v>10</v>
      </c>
      <c r="O99" s="142"/>
      <c r="P99" s="208"/>
    </row>
    <row r="100" spans="1:16" ht="12.75" customHeight="1">
      <c r="A100" s="348">
        <v>40</v>
      </c>
      <c r="B100" s="194" t="s">
        <v>792</v>
      </c>
      <c r="C100" s="236">
        <v>1994</v>
      </c>
      <c r="D100" s="242" t="s">
        <v>793</v>
      </c>
      <c r="E100" s="236"/>
      <c r="F100" s="236"/>
      <c r="G100" s="236" t="s">
        <v>533</v>
      </c>
      <c r="H100" s="208">
        <v>3</v>
      </c>
      <c r="I100" s="213">
        <v>21</v>
      </c>
      <c r="J100" s="236"/>
      <c r="K100" s="208">
        <v>3</v>
      </c>
      <c r="L100" s="213">
        <v>21</v>
      </c>
      <c r="M100" s="197">
        <v>10.5</v>
      </c>
      <c r="N100" s="20">
        <v>10.5</v>
      </c>
      <c r="O100" s="142"/>
      <c r="P100" s="208"/>
    </row>
    <row r="101" spans="1:16" ht="12.75" customHeight="1">
      <c r="A101" s="348">
        <v>41</v>
      </c>
      <c r="B101" s="194" t="s">
        <v>794</v>
      </c>
      <c r="C101" s="236">
        <v>1994</v>
      </c>
      <c r="D101" s="242" t="s">
        <v>795</v>
      </c>
      <c r="E101" s="236"/>
      <c r="F101" s="236"/>
      <c r="G101" s="236" t="s">
        <v>533</v>
      </c>
      <c r="H101" s="208">
        <v>3</v>
      </c>
      <c r="I101" s="213">
        <v>60</v>
      </c>
      <c r="J101" s="236"/>
      <c r="K101" s="208">
        <v>3</v>
      </c>
      <c r="L101" s="213">
        <v>60</v>
      </c>
      <c r="M101" s="197">
        <v>30</v>
      </c>
      <c r="N101" s="20">
        <v>30</v>
      </c>
      <c r="O101" s="142"/>
      <c r="P101" s="208"/>
    </row>
    <row r="102" spans="1:16" ht="12.75" customHeight="1">
      <c r="A102" s="348">
        <v>42</v>
      </c>
      <c r="B102" s="194" t="s">
        <v>796</v>
      </c>
      <c r="C102" s="236">
        <v>1994</v>
      </c>
      <c r="D102" s="242">
        <v>1130075.1131563</v>
      </c>
      <c r="E102" s="236"/>
      <c r="F102" s="236"/>
      <c r="G102" s="236" t="s">
        <v>533</v>
      </c>
      <c r="H102" s="208">
        <v>2</v>
      </c>
      <c r="I102" s="213">
        <v>20</v>
      </c>
      <c r="J102" s="236"/>
      <c r="K102" s="208">
        <v>2</v>
      </c>
      <c r="L102" s="213">
        <v>20</v>
      </c>
      <c r="M102" s="197">
        <v>10</v>
      </c>
      <c r="N102" s="20">
        <v>10</v>
      </c>
      <c r="O102" s="142"/>
      <c r="P102" s="208"/>
    </row>
    <row r="103" spans="1:16" ht="12.75" customHeight="1">
      <c r="A103" s="348">
        <v>43</v>
      </c>
      <c r="B103" s="194" t="s">
        <v>797</v>
      </c>
      <c r="C103" s="236">
        <v>1994</v>
      </c>
      <c r="D103" s="242" t="s">
        <v>798</v>
      </c>
      <c r="E103" s="236"/>
      <c r="F103" s="236"/>
      <c r="G103" s="236" t="s">
        <v>533</v>
      </c>
      <c r="H103" s="208">
        <v>8</v>
      </c>
      <c r="I103" s="213">
        <v>176</v>
      </c>
      <c r="J103" s="236"/>
      <c r="K103" s="208">
        <v>8</v>
      </c>
      <c r="L103" s="213">
        <v>176</v>
      </c>
      <c r="M103" s="197">
        <v>88</v>
      </c>
      <c r="N103" s="20">
        <v>88</v>
      </c>
      <c r="O103" s="142"/>
      <c r="P103" s="208"/>
    </row>
    <row r="104" spans="1:16" ht="12.75" customHeight="1">
      <c r="A104" s="348">
        <v>44</v>
      </c>
      <c r="B104" s="194" t="s">
        <v>799</v>
      </c>
      <c r="C104" s="236">
        <v>1994</v>
      </c>
      <c r="D104" s="242" t="s">
        <v>800</v>
      </c>
      <c r="E104" s="236"/>
      <c r="F104" s="236"/>
      <c r="G104" s="236" t="s">
        <v>533</v>
      </c>
      <c r="H104" s="208">
        <v>4</v>
      </c>
      <c r="I104" s="213">
        <v>88</v>
      </c>
      <c r="J104" s="236"/>
      <c r="K104" s="208">
        <v>4</v>
      </c>
      <c r="L104" s="213">
        <v>88</v>
      </c>
      <c r="M104" s="197">
        <v>44</v>
      </c>
      <c r="N104" s="20">
        <v>44</v>
      </c>
      <c r="O104" s="142"/>
      <c r="P104" s="208"/>
    </row>
    <row r="105" spans="1:16" ht="12.75" customHeight="1">
      <c r="A105" s="348">
        <v>45</v>
      </c>
      <c r="B105" s="194" t="s">
        <v>801</v>
      </c>
      <c r="C105" s="236">
        <v>1994</v>
      </c>
      <c r="D105" s="242" t="s">
        <v>802</v>
      </c>
      <c r="E105" s="236"/>
      <c r="F105" s="236"/>
      <c r="G105" s="236" t="s">
        <v>533</v>
      </c>
      <c r="H105" s="208">
        <v>3</v>
      </c>
      <c r="I105" s="213">
        <v>138</v>
      </c>
      <c r="J105" s="236"/>
      <c r="K105" s="208">
        <v>3</v>
      </c>
      <c r="L105" s="213">
        <v>138</v>
      </c>
      <c r="M105" s="197">
        <v>69</v>
      </c>
      <c r="N105" s="20">
        <v>69</v>
      </c>
      <c r="O105" s="142"/>
      <c r="P105" s="208"/>
    </row>
    <row r="106" spans="1:16" ht="12.75" customHeight="1">
      <c r="A106" s="348">
        <v>46</v>
      </c>
      <c r="B106" s="194" t="s">
        <v>803</v>
      </c>
      <c r="C106" s="236">
        <v>1994</v>
      </c>
      <c r="D106" s="242">
        <v>1130079.1131545</v>
      </c>
      <c r="E106" s="236"/>
      <c r="F106" s="236"/>
      <c r="G106" s="236" t="s">
        <v>533</v>
      </c>
      <c r="H106" s="208">
        <v>2</v>
      </c>
      <c r="I106" s="213">
        <v>72</v>
      </c>
      <c r="J106" s="236"/>
      <c r="K106" s="208">
        <v>2</v>
      </c>
      <c r="L106" s="213">
        <v>72</v>
      </c>
      <c r="M106" s="197">
        <v>36</v>
      </c>
      <c r="N106" s="20">
        <v>36</v>
      </c>
      <c r="O106" s="142"/>
      <c r="P106" s="208"/>
    </row>
    <row r="107" spans="1:16" ht="12.75" customHeight="1">
      <c r="A107" s="348">
        <v>47</v>
      </c>
      <c r="B107" s="194" t="s">
        <v>804</v>
      </c>
      <c r="C107" s="236">
        <v>1994</v>
      </c>
      <c r="D107" s="242" t="s">
        <v>805</v>
      </c>
      <c r="E107" s="236"/>
      <c r="F107" s="236"/>
      <c r="G107" s="236" t="s">
        <v>533</v>
      </c>
      <c r="H107" s="208">
        <v>17</v>
      </c>
      <c r="I107" s="213">
        <v>255</v>
      </c>
      <c r="J107" s="236"/>
      <c r="K107" s="208">
        <v>17</v>
      </c>
      <c r="L107" s="213">
        <v>255</v>
      </c>
      <c r="M107" s="197">
        <v>127.5</v>
      </c>
      <c r="N107" s="20">
        <v>127.5</v>
      </c>
      <c r="O107" s="142"/>
      <c r="P107" s="208"/>
    </row>
    <row r="108" spans="1:16" ht="12.75" customHeight="1">
      <c r="A108" s="348">
        <v>48</v>
      </c>
      <c r="B108" s="194" t="s">
        <v>806</v>
      </c>
      <c r="C108" s="236">
        <v>1994</v>
      </c>
      <c r="D108" s="242" t="s">
        <v>807</v>
      </c>
      <c r="E108" s="236"/>
      <c r="F108" s="236"/>
      <c r="G108" s="236" t="s">
        <v>533</v>
      </c>
      <c r="H108" s="208">
        <v>10</v>
      </c>
      <c r="I108" s="213">
        <v>410</v>
      </c>
      <c r="J108" s="236"/>
      <c r="K108" s="208">
        <v>10</v>
      </c>
      <c r="L108" s="213">
        <v>410</v>
      </c>
      <c r="M108" s="197">
        <v>205</v>
      </c>
      <c r="N108" s="20">
        <v>205</v>
      </c>
      <c r="O108" s="142"/>
      <c r="P108" s="208"/>
    </row>
    <row r="109" spans="1:16" ht="12.75" customHeight="1">
      <c r="A109" s="348">
        <v>49</v>
      </c>
      <c r="B109" s="194" t="s">
        <v>808</v>
      </c>
      <c r="C109" s="236">
        <v>1994</v>
      </c>
      <c r="D109" s="242">
        <v>1130082.1131519</v>
      </c>
      <c r="E109" s="236"/>
      <c r="F109" s="236"/>
      <c r="G109" s="236" t="s">
        <v>533</v>
      </c>
      <c r="H109" s="208">
        <v>1</v>
      </c>
      <c r="I109" s="213">
        <v>54</v>
      </c>
      <c r="J109" s="236"/>
      <c r="K109" s="208">
        <v>1</v>
      </c>
      <c r="L109" s="213">
        <v>54</v>
      </c>
      <c r="M109" s="197">
        <v>27</v>
      </c>
      <c r="N109" s="20">
        <v>27</v>
      </c>
      <c r="O109" s="142"/>
      <c r="P109" s="208"/>
    </row>
    <row r="110" spans="1:16" ht="12.75" customHeight="1">
      <c r="A110" s="348">
        <v>50</v>
      </c>
      <c r="B110" s="194" t="s">
        <v>809</v>
      </c>
      <c r="C110" s="236">
        <v>1994</v>
      </c>
      <c r="D110" s="242">
        <v>1130083</v>
      </c>
      <c r="E110" s="236"/>
      <c r="F110" s="236"/>
      <c r="G110" s="236" t="s">
        <v>533</v>
      </c>
      <c r="H110" s="208">
        <v>1</v>
      </c>
      <c r="I110" s="213">
        <v>82</v>
      </c>
      <c r="J110" s="236"/>
      <c r="K110" s="208">
        <v>1</v>
      </c>
      <c r="L110" s="213">
        <v>82</v>
      </c>
      <c r="M110" s="197">
        <v>41</v>
      </c>
      <c r="N110" s="20">
        <v>41</v>
      </c>
      <c r="O110" s="142"/>
      <c r="P110" s="208"/>
    </row>
    <row r="111" spans="1:16" ht="12.75" customHeight="1">
      <c r="A111" s="348">
        <v>51</v>
      </c>
      <c r="B111" s="369" t="s">
        <v>812</v>
      </c>
      <c r="C111" s="363">
        <v>1994</v>
      </c>
      <c r="D111" s="363">
        <v>1130084.1131518</v>
      </c>
      <c r="E111" s="357"/>
      <c r="F111" s="357"/>
      <c r="G111" s="236" t="s">
        <v>533</v>
      </c>
      <c r="H111" s="378">
        <v>2</v>
      </c>
      <c r="I111" s="379">
        <v>164</v>
      </c>
      <c r="J111" s="236"/>
      <c r="K111" s="208">
        <v>2</v>
      </c>
      <c r="L111" s="213">
        <v>164</v>
      </c>
      <c r="M111" s="197">
        <v>82</v>
      </c>
      <c r="N111" s="20">
        <v>82</v>
      </c>
      <c r="O111" s="142"/>
      <c r="P111" s="208"/>
    </row>
    <row r="112" spans="1:16" ht="12.75" customHeight="1">
      <c r="A112" s="348">
        <v>52</v>
      </c>
      <c r="B112" s="382" t="s">
        <v>813</v>
      </c>
      <c r="C112" s="363">
        <v>1994</v>
      </c>
      <c r="D112" s="363">
        <v>1131516.1131517</v>
      </c>
      <c r="E112" s="357"/>
      <c r="F112" s="357"/>
      <c r="G112" s="236" t="s">
        <v>533</v>
      </c>
      <c r="H112" s="378">
        <v>2</v>
      </c>
      <c r="I112" s="379">
        <v>56</v>
      </c>
      <c r="J112" s="236"/>
      <c r="K112" s="208">
        <v>2</v>
      </c>
      <c r="L112" s="213">
        <v>56</v>
      </c>
      <c r="M112" s="197">
        <v>28</v>
      </c>
      <c r="N112" s="20">
        <v>28</v>
      </c>
      <c r="O112" s="142"/>
      <c r="P112" s="208"/>
    </row>
    <row r="113" spans="1:16" ht="12.75" customHeight="1">
      <c r="A113" s="348">
        <v>53</v>
      </c>
      <c r="B113" s="382" t="s">
        <v>814</v>
      </c>
      <c r="C113" s="363">
        <v>1994</v>
      </c>
      <c r="D113" s="363">
        <v>1130086</v>
      </c>
      <c r="E113" s="357"/>
      <c r="F113" s="357"/>
      <c r="G113" s="236" t="s">
        <v>533</v>
      </c>
      <c r="H113" s="378">
        <v>1</v>
      </c>
      <c r="I113" s="379">
        <v>35</v>
      </c>
      <c r="J113" s="236"/>
      <c r="K113" s="208">
        <v>1</v>
      </c>
      <c r="L113" s="213">
        <v>35</v>
      </c>
      <c r="M113" s="197">
        <v>17.5</v>
      </c>
      <c r="N113" s="20">
        <v>17.5</v>
      </c>
      <c r="O113" s="142"/>
      <c r="P113" s="208"/>
    </row>
    <row r="114" spans="1:16" ht="12.75" customHeight="1">
      <c r="A114" s="348">
        <v>54</v>
      </c>
      <c r="B114" s="382" t="s">
        <v>814</v>
      </c>
      <c r="C114" s="363">
        <v>1994</v>
      </c>
      <c r="D114" s="363" t="s">
        <v>815</v>
      </c>
      <c r="E114" s="357"/>
      <c r="F114" s="357"/>
      <c r="G114" s="236" t="s">
        <v>533</v>
      </c>
      <c r="H114" s="378">
        <v>6</v>
      </c>
      <c r="I114" s="379">
        <v>60</v>
      </c>
      <c r="J114" s="236"/>
      <c r="K114" s="208">
        <v>6</v>
      </c>
      <c r="L114" s="213">
        <v>60</v>
      </c>
      <c r="M114" s="197">
        <v>30</v>
      </c>
      <c r="N114" s="20">
        <v>30</v>
      </c>
      <c r="O114" s="142"/>
      <c r="P114" s="208"/>
    </row>
    <row r="115" spans="1:16" ht="12.75" customHeight="1">
      <c r="A115" s="348">
        <v>55</v>
      </c>
      <c r="B115" s="357" t="s">
        <v>816</v>
      </c>
      <c r="C115" s="363">
        <v>1994</v>
      </c>
      <c r="D115" s="363" t="s">
        <v>817</v>
      </c>
      <c r="E115" s="357"/>
      <c r="F115" s="357"/>
      <c r="G115" s="236" t="s">
        <v>533</v>
      </c>
      <c r="H115" s="378">
        <v>4</v>
      </c>
      <c r="I115" s="379">
        <v>40</v>
      </c>
      <c r="J115" s="236"/>
      <c r="K115" s="208">
        <v>4</v>
      </c>
      <c r="L115" s="213">
        <v>40</v>
      </c>
      <c r="M115" s="197">
        <v>20</v>
      </c>
      <c r="N115" s="20">
        <v>20</v>
      </c>
      <c r="O115" s="142"/>
      <c r="P115" s="208"/>
    </row>
    <row r="116" spans="1:16" ht="12.75" customHeight="1">
      <c r="A116" s="348">
        <v>56</v>
      </c>
      <c r="B116" s="382" t="s">
        <v>818</v>
      </c>
      <c r="C116" s="363">
        <v>1994</v>
      </c>
      <c r="D116" s="363" t="s">
        <v>819</v>
      </c>
      <c r="E116" s="357"/>
      <c r="F116" s="357"/>
      <c r="G116" s="236" t="s">
        <v>533</v>
      </c>
      <c r="H116" s="378">
        <v>3</v>
      </c>
      <c r="I116" s="379">
        <v>30</v>
      </c>
      <c r="J116" s="236"/>
      <c r="K116" s="208">
        <v>3</v>
      </c>
      <c r="L116" s="213">
        <v>30</v>
      </c>
      <c r="M116" s="197">
        <v>15</v>
      </c>
      <c r="N116" s="20">
        <v>15</v>
      </c>
      <c r="O116" s="142"/>
      <c r="P116" s="208"/>
    </row>
    <row r="117" spans="1:16" ht="12.75" customHeight="1">
      <c r="A117" s="348">
        <v>57</v>
      </c>
      <c r="B117" s="382" t="s">
        <v>820</v>
      </c>
      <c r="C117" s="363">
        <v>1994</v>
      </c>
      <c r="D117" s="363" t="s">
        <v>821</v>
      </c>
      <c r="E117" s="357"/>
      <c r="F117" s="357"/>
      <c r="G117" s="236" t="s">
        <v>533</v>
      </c>
      <c r="H117" s="378">
        <v>12</v>
      </c>
      <c r="I117" s="379">
        <v>240</v>
      </c>
      <c r="J117" s="236"/>
      <c r="K117" s="208">
        <v>12</v>
      </c>
      <c r="L117" s="213">
        <v>240</v>
      </c>
      <c r="M117" s="197">
        <v>120</v>
      </c>
      <c r="N117" s="20">
        <v>120</v>
      </c>
      <c r="O117" s="142"/>
      <c r="P117" s="208"/>
    </row>
    <row r="118" spans="1:16" ht="12.75" customHeight="1">
      <c r="A118" s="348">
        <v>58</v>
      </c>
      <c r="B118" s="382" t="s">
        <v>822</v>
      </c>
      <c r="C118" s="363">
        <v>1994</v>
      </c>
      <c r="D118" s="363" t="s">
        <v>823</v>
      </c>
      <c r="E118" s="357"/>
      <c r="F118" s="357"/>
      <c r="G118" s="236" t="s">
        <v>533</v>
      </c>
      <c r="H118" s="378">
        <v>8</v>
      </c>
      <c r="I118" s="379">
        <v>40</v>
      </c>
      <c r="J118" s="236"/>
      <c r="K118" s="208">
        <v>8</v>
      </c>
      <c r="L118" s="213">
        <v>40</v>
      </c>
      <c r="M118" s="197">
        <v>20</v>
      </c>
      <c r="N118" s="20">
        <v>20</v>
      </c>
      <c r="O118" s="142"/>
      <c r="P118" s="208"/>
    </row>
    <row r="119" spans="1:16" ht="12.75" customHeight="1">
      <c r="A119" s="348">
        <v>59</v>
      </c>
      <c r="B119" s="382" t="s">
        <v>824</v>
      </c>
      <c r="C119" s="363">
        <v>1994</v>
      </c>
      <c r="D119" s="363" t="s">
        <v>825</v>
      </c>
      <c r="E119" s="357"/>
      <c r="F119" s="357"/>
      <c r="G119" s="236" t="s">
        <v>533</v>
      </c>
      <c r="H119" s="383">
        <v>10</v>
      </c>
      <c r="I119" s="379">
        <v>82</v>
      </c>
      <c r="J119" s="236"/>
      <c r="K119" s="208">
        <v>10</v>
      </c>
      <c r="L119" s="213">
        <v>82</v>
      </c>
      <c r="M119" s="197">
        <v>41</v>
      </c>
      <c r="N119" s="20">
        <v>41</v>
      </c>
      <c r="O119" s="142"/>
      <c r="P119" s="208"/>
    </row>
    <row r="120" spans="1:16" ht="12.75" customHeight="1">
      <c r="A120" s="348">
        <v>60</v>
      </c>
      <c r="B120" s="382" t="s">
        <v>826</v>
      </c>
      <c r="C120" s="363">
        <v>1994</v>
      </c>
      <c r="D120" s="363" t="s">
        <v>827</v>
      </c>
      <c r="E120" s="357"/>
      <c r="F120" s="357"/>
      <c r="G120" s="236" t="s">
        <v>533</v>
      </c>
      <c r="H120" s="350">
        <v>3</v>
      </c>
      <c r="I120" s="351">
        <v>13</v>
      </c>
      <c r="J120" s="236"/>
      <c r="K120" s="208">
        <v>3</v>
      </c>
      <c r="L120" s="213">
        <v>13</v>
      </c>
      <c r="M120" s="197">
        <v>6.5</v>
      </c>
      <c r="N120" s="20">
        <v>6.5</v>
      </c>
      <c r="O120" s="142"/>
      <c r="P120" s="208"/>
    </row>
    <row r="121" spans="1:16" ht="12.75" customHeight="1">
      <c r="A121" s="348">
        <v>61</v>
      </c>
      <c r="B121" s="382" t="s">
        <v>828</v>
      </c>
      <c r="C121" s="363">
        <v>1994</v>
      </c>
      <c r="D121" s="363" t="s">
        <v>829</v>
      </c>
      <c r="E121" s="357"/>
      <c r="F121" s="357"/>
      <c r="G121" s="236" t="s">
        <v>533</v>
      </c>
      <c r="H121" s="378">
        <v>26</v>
      </c>
      <c r="I121" s="379">
        <v>52</v>
      </c>
      <c r="J121" s="236"/>
      <c r="K121" s="208">
        <v>26</v>
      </c>
      <c r="L121" s="213">
        <v>52</v>
      </c>
      <c r="M121" s="197">
        <v>26</v>
      </c>
      <c r="N121" s="20">
        <v>26</v>
      </c>
      <c r="O121" s="142"/>
      <c r="P121" s="208"/>
    </row>
    <row r="122" spans="1:16" ht="12.75" customHeight="1">
      <c r="A122" s="348">
        <v>62</v>
      </c>
      <c r="B122" s="357" t="s">
        <v>830</v>
      </c>
      <c r="C122" s="363">
        <v>1994</v>
      </c>
      <c r="D122" s="363" t="s">
        <v>831</v>
      </c>
      <c r="E122" s="357"/>
      <c r="F122" s="357"/>
      <c r="G122" s="236" t="s">
        <v>533</v>
      </c>
      <c r="H122" s="350">
        <v>6</v>
      </c>
      <c r="I122" s="351">
        <v>24</v>
      </c>
      <c r="J122" s="236"/>
      <c r="K122" s="208">
        <v>6</v>
      </c>
      <c r="L122" s="213">
        <v>24</v>
      </c>
      <c r="M122" s="197">
        <v>12</v>
      </c>
      <c r="N122" s="20">
        <v>12</v>
      </c>
      <c r="O122" s="142"/>
      <c r="P122" s="208"/>
    </row>
    <row r="123" spans="1:16" ht="12.75" customHeight="1">
      <c r="A123" s="348">
        <v>63</v>
      </c>
      <c r="B123" s="357" t="s">
        <v>832</v>
      </c>
      <c r="C123" s="363">
        <v>1994</v>
      </c>
      <c r="D123" s="363" t="s">
        <v>833</v>
      </c>
      <c r="E123" s="357"/>
      <c r="F123" s="357"/>
      <c r="G123" s="236" t="s">
        <v>533</v>
      </c>
      <c r="H123" s="350">
        <v>7</v>
      </c>
      <c r="I123" s="351">
        <v>63</v>
      </c>
      <c r="J123" s="236"/>
      <c r="K123" s="208">
        <v>7</v>
      </c>
      <c r="L123" s="213">
        <v>63</v>
      </c>
      <c r="M123" s="197">
        <v>31.5</v>
      </c>
      <c r="N123" s="20">
        <v>31.5</v>
      </c>
      <c r="O123" s="142"/>
      <c r="P123" s="208"/>
    </row>
    <row r="124" spans="1:16" ht="12.75" customHeight="1">
      <c r="A124" s="348">
        <v>64</v>
      </c>
      <c r="B124" s="357" t="s">
        <v>834</v>
      </c>
      <c r="C124" s="363">
        <v>1994</v>
      </c>
      <c r="D124" s="363" t="s">
        <v>835</v>
      </c>
      <c r="E124" s="357"/>
      <c r="F124" s="357"/>
      <c r="G124" s="236" t="s">
        <v>533</v>
      </c>
      <c r="H124" s="350">
        <v>37</v>
      </c>
      <c r="I124" s="351">
        <v>75</v>
      </c>
      <c r="J124" s="236"/>
      <c r="K124" s="208">
        <v>37</v>
      </c>
      <c r="L124" s="213">
        <v>75</v>
      </c>
      <c r="M124" s="197">
        <v>37.5</v>
      </c>
      <c r="N124" s="20">
        <v>37.5</v>
      </c>
      <c r="O124" s="142"/>
      <c r="P124" s="208"/>
    </row>
    <row r="125" spans="1:16" ht="12.75" customHeight="1">
      <c r="A125" s="348">
        <v>65</v>
      </c>
      <c r="B125" s="357" t="s">
        <v>836</v>
      </c>
      <c r="C125" s="363">
        <v>1994</v>
      </c>
      <c r="D125" s="363" t="s">
        <v>837</v>
      </c>
      <c r="E125" s="357"/>
      <c r="F125" s="357"/>
      <c r="G125" s="236" t="s">
        <v>533</v>
      </c>
      <c r="H125" s="350">
        <v>7</v>
      </c>
      <c r="I125" s="351">
        <v>14</v>
      </c>
      <c r="J125" s="236"/>
      <c r="K125" s="208">
        <v>7</v>
      </c>
      <c r="L125" s="213">
        <v>14</v>
      </c>
      <c r="M125" s="197">
        <v>7</v>
      </c>
      <c r="N125" s="20">
        <v>7</v>
      </c>
      <c r="O125" s="142"/>
      <c r="P125" s="208"/>
    </row>
    <row r="126" spans="1:16" ht="12.75" customHeight="1">
      <c r="A126" s="348">
        <v>66</v>
      </c>
      <c r="B126" s="382" t="s">
        <v>838</v>
      </c>
      <c r="C126" s="363">
        <v>1994</v>
      </c>
      <c r="D126" s="363" t="s">
        <v>839</v>
      </c>
      <c r="E126" s="357"/>
      <c r="F126" s="357"/>
      <c r="G126" s="236" t="s">
        <v>533</v>
      </c>
      <c r="H126" s="350">
        <v>12</v>
      </c>
      <c r="I126" s="351">
        <v>24</v>
      </c>
      <c r="J126" s="236"/>
      <c r="K126" s="208">
        <v>12</v>
      </c>
      <c r="L126" s="213">
        <v>24</v>
      </c>
      <c r="M126" s="197">
        <v>12</v>
      </c>
      <c r="N126" s="20">
        <v>12</v>
      </c>
      <c r="O126" s="142"/>
      <c r="P126" s="208"/>
    </row>
    <row r="127" spans="1:16" ht="12.75" customHeight="1">
      <c r="A127" s="348">
        <v>67</v>
      </c>
      <c r="B127" s="382" t="s">
        <v>840</v>
      </c>
      <c r="C127" s="363">
        <v>1994</v>
      </c>
      <c r="D127" s="363" t="s">
        <v>841</v>
      </c>
      <c r="E127" s="357"/>
      <c r="F127" s="357"/>
      <c r="G127" s="236" t="s">
        <v>533</v>
      </c>
      <c r="H127" s="350">
        <v>4</v>
      </c>
      <c r="I127" s="351">
        <v>24</v>
      </c>
      <c r="J127" s="236"/>
      <c r="K127" s="208">
        <v>4</v>
      </c>
      <c r="L127" s="213">
        <v>24</v>
      </c>
      <c r="M127" s="197">
        <v>12</v>
      </c>
      <c r="N127" s="20">
        <v>12</v>
      </c>
      <c r="O127" s="142"/>
      <c r="P127" s="208"/>
    </row>
    <row r="128" spans="1:16" ht="12.75" customHeight="1">
      <c r="A128" s="348">
        <v>68</v>
      </c>
      <c r="B128" s="369" t="s">
        <v>842</v>
      </c>
      <c r="C128" s="363">
        <v>1994</v>
      </c>
      <c r="D128" s="363">
        <v>1130112</v>
      </c>
      <c r="E128" s="357"/>
      <c r="F128" s="357"/>
      <c r="G128" s="236" t="s">
        <v>533</v>
      </c>
      <c r="H128" s="350">
        <v>1</v>
      </c>
      <c r="I128" s="351">
        <v>4</v>
      </c>
      <c r="J128" s="236"/>
      <c r="K128" s="208">
        <v>1</v>
      </c>
      <c r="L128" s="213">
        <v>4</v>
      </c>
      <c r="M128" s="197">
        <v>2</v>
      </c>
      <c r="N128" s="20">
        <v>2</v>
      </c>
      <c r="O128" s="142"/>
      <c r="P128" s="208"/>
    </row>
    <row r="129" spans="1:16" ht="12.75" customHeight="1">
      <c r="A129" s="348">
        <v>69</v>
      </c>
      <c r="B129" s="369" t="s">
        <v>843</v>
      </c>
      <c r="C129" s="357">
        <v>2011</v>
      </c>
      <c r="D129" s="363">
        <v>1130166</v>
      </c>
      <c r="E129" s="357"/>
      <c r="F129" s="357"/>
      <c r="G129" s="236" t="s">
        <v>533</v>
      </c>
      <c r="H129" s="350">
        <v>3</v>
      </c>
      <c r="I129" s="351">
        <v>600</v>
      </c>
      <c r="J129" s="236"/>
      <c r="K129" s="208">
        <v>3</v>
      </c>
      <c r="L129" s="213">
        <v>600</v>
      </c>
      <c r="M129" s="197">
        <v>300</v>
      </c>
      <c r="N129" s="20">
        <v>300</v>
      </c>
      <c r="O129" s="142"/>
      <c r="P129" s="208"/>
    </row>
    <row r="130" spans="1:16" ht="12.75" customHeight="1">
      <c r="A130" s="348">
        <v>70</v>
      </c>
      <c r="B130" s="384" t="s">
        <v>844</v>
      </c>
      <c r="C130" s="363">
        <v>1994</v>
      </c>
      <c r="D130" s="363" t="s">
        <v>845</v>
      </c>
      <c r="E130" s="357"/>
      <c r="F130" s="357"/>
      <c r="G130" s="236" t="s">
        <v>533</v>
      </c>
      <c r="H130" s="350">
        <v>70</v>
      </c>
      <c r="I130" s="351">
        <v>70</v>
      </c>
      <c r="J130" s="236"/>
      <c r="K130" s="208">
        <v>70</v>
      </c>
      <c r="L130" s="213">
        <v>70</v>
      </c>
      <c r="M130" s="197">
        <v>35</v>
      </c>
      <c r="N130" s="20">
        <v>35</v>
      </c>
      <c r="O130" s="142"/>
      <c r="P130" s="208"/>
    </row>
    <row r="131" spans="1:16" ht="12.75" customHeight="1">
      <c r="A131" s="348">
        <v>71</v>
      </c>
      <c r="B131" s="382" t="s">
        <v>846</v>
      </c>
      <c r="C131" s="363">
        <v>1994</v>
      </c>
      <c r="D131" s="363" t="s">
        <v>847</v>
      </c>
      <c r="E131" s="357"/>
      <c r="F131" s="357"/>
      <c r="G131" s="236" t="s">
        <v>533</v>
      </c>
      <c r="H131" s="350">
        <v>62</v>
      </c>
      <c r="I131" s="351">
        <v>62</v>
      </c>
      <c r="J131" s="236"/>
      <c r="K131" s="208">
        <v>62</v>
      </c>
      <c r="L131" s="213">
        <v>62</v>
      </c>
      <c r="M131" s="197">
        <v>31</v>
      </c>
      <c r="N131" s="20">
        <v>31</v>
      </c>
      <c r="O131" s="142"/>
      <c r="P131" s="208"/>
    </row>
    <row r="132" spans="1:16" ht="12.75" customHeight="1">
      <c r="A132" s="348">
        <v>72</v>
      </c>
      <c r="B132" s="382" t="s">
        <v>848</v>
      </c>
      <c r="C132" s="363">
        <v>1994</v>
      </c>
      <c r="D132" s="363" t="s">
        <v>849</v>
      </c>
      <c r="E132" s="357"/>
      <c r="F132" s="357"/>
      <c r="G132" s="236" t="s">
        <v>533</v>
      </c>
      <c r="H132" s="350">
        <v>25</v>
      </c>
      <c r="I132" s="351">
        <v>29</v>
      </c>
      <c r="J132" s="236"/>
      <c r="K132" s="208">
        <v>25</v>
      </c>
      <c r="L132" s="213">
        <v>29</v>
      </c>
      <c r="M132" s="197">
        <v>14.5</v>
      </c>
      <c r="N132" s="20">
        <v>14.5</v>
      </c>
      <c r="O132" s="142"/>
      <c r="P132" s="208"/>
    </row>
    <row r="133" spans="1:16" ht="12.75" customHeight="1">
      <c r="A133" s="348">
        <v>73</v>
      </c>
      <c r="B133" s="382" t="s">
        <v>850</v>
      </c>
      <c r="C133" s="363">
        <v>1994</v>
      </c>
      <c r="D133" s="363" t="s">
        <v>851</v>
      </c>
      <c r="E133" s="357"/>
      <c r="F133" s="357"/>
      <c r="G133" s="236" t="s">
        <v>533</v>
      </c>
      <c r="H133" s="378">
        <v>71</v>
      </c>
      <c r="I133" s="379">
        <v>71</v>
      </c>
      <c r="J133" s="236"/>
      <c r="K133" s="208">
        <v>71</v>
      </c>
      <c r="L133" s="213">
        <v>71</v>
      </c>
      <c r="M133" s="197">
        <v>35.5</v>
      </c>
      <c r="N133" s="20">
        <v>35.5</v>
      </c>
      <c r="O133" s="142"/>
      <c r="P133" s="208"/>
    </row>
    <row r="134" spans="1:16" ht="12.75" customHeight="1">
      <c r="A134" s="348">
        <v>74</v>
      </c>
      <c r="B134" s="369" t="s">
        <v>852</v>
      </c>
      <c r="C134" s="363">
        <v>1994</v>
      </c>
      <c r="D134" s="363"/>
      <c r="E134" s="357"/>
      <c r="F134" s="357"/>
      <c r="G134" s="236" t="s">
        <v>533</v>
      </c>
      <c r="H134" s="378">
        <v>35</v>
      </c>
      <c r="I134" s="379">
        <v>35</v>
      </c>
      <c r="J134" s="236"/>
      <c r="K134" s="208">
        <v>35</v>
      </c>
      <c r="L134" s="213">
        <v>35</v>
      </c>
      <c r="M134" s="197">
        <v>17.5</v>
      </c>
      <c r="N134" s="20">
        <v>17.5</v>
      </c>
      <c r="O134" s="142"/>
      <c r="P134" s="208"/>
    </row>
    <row r="135" spans="1:16" ht="12.75" customHeight="1">
      <c r="A135" s="348">
        <v>75</v>
      </c>
      <c r="B135" s="369" t="s">
        <v>853</v>
      </c>
      <c r="C135" s="363">
        <v>1994</v>
      </c>
      <c r="D135" s="363">
        <v>1130119</v>
      </c>
      <c r="E135" s="357"/>
      <c r="F135" s="357"/>
      <c r="G135" s="236" t="s">
        <v>533</v>
      </c>
      <c r="H135" s="378">
        <v>1</v>
      </c>
      <c r="I135" s="379">
        <v>2</v>
      </c>
      <c r="J135" s="236"/>
      <c r="K135" s="208">
        <v>1</v>
      </c>
      <c r="L135" s="213">
        <v>2</v>
      </c>
      <c r="M135" s="197">
        <v>1</v>
      </c>
      <c r="N135" s="20">
        <v>1</v>
      </c>
      <c r="O135" s="142"/>
      <c r="P135" s="208"/>
    </row>
    <row r="136" spans="1:16" ht="12.75" customHeight="1">
      <c r="A136" s="348">
        <v>76</v>
      </c>
      <c r="B136" s="369" t="s">
        <v>854</v>
      </c>
      <c r="C136" s="363">
        <v>1994</v>
      </c>
      <c r="D136" s="363" t="s">
        <v>855</v>
      </c>
      <c r="E136" s="357"/>
      <c r="F136" s="357"/>
      <c r="G136" s="236" t="s">
        <v>533</v>
      </c>
      <c r="H136" s="378">
        <v>3</v>
      </c>
      <c r="I136" s="379">
        <v>9</v>
      </c>
      <c r="J136" s="236"/>
      <c r="K136" s="208">
        <v>3</v>
      </c>
      <c r="L136" s="213">
        <v>9</v>
      </c>
      <c r="M136" s="197">
        <v>4.5</v>
      </c>
      <c r="N136" s="20">
        <v>4.5</v>
      </c>
      <c r="O136" s="142"/>
      <c r="P136" s="208"/>
    </row>
    <row r="137" spans="1:16" ht="12.75" customHeight="1">
      <c r="A137" s="348">
        <v>77</v>
      </c>
      <c r="B137" s="369" t="s">
        <v>856</v>
      </c>
      <c r="C137" s="363">
        <v>1994</v>
      </c>
      <c r="D137" s="353">
        <v>1130122</v>
      </c>
      <c r="E137" s="357"/>
      <c r="F137" s="357"/>
      <c r="G137" s="236" t="s">
        <v>533</v>
      </c>
      <c r="H137" s="350">
        <v>1</v>
      </c>
      <c r="I137" s="351">
        <v>4</v>
      </c>
      <c r="J137" s="236"/>
      <c r="K137" s="208">
        <v>1</v>
      </c>
      <c r="L137" s="213">
        <v>4</v>
      </c>
      <c r="M137" s="197">
        <v>2</v>
      </c>
      <c r="N137" s="20">
        <v>2</v>
      </c>
      <c r="O137" s="142"/>
      <c r="P137" s="208"/>
    </row>
    <row r="138" spans="1:16" ht="12.75" customHeight="1">
      <c r="A138" s="348">
        <v>78</v>
      </c>
      <c r="B138" s="369" t="s">
        <v>857</v>
      </c>
      <c r="C138" s="363">
        <v>1994</v>
      </c>
      <c r="D138" s="378" t="s">
        <v>858</v>
      </c>
      <c r="E138" s="357"/>
      <c r="F138" s="357"/>
      <c r="G138" s="236" t="s">
        <v>533</v>
      </c>
      <c r="H138" s="350">
        <v>10</v>
      </c>
      <c r="I138" s="351">
        <v>90</v>
      </c>
      <c r="J138" s="236"/>
      <c r="K138" s="208">
        <v>10</v>
      </c>
      <c r="L138" s="213">
        <v>90</v>
      </c>
      <c r="M138" s="197">
        <v>45</v>
      </c>
      <c r="N138" s="20">
        <v>45</v>
      </c>
      <c r="O138" s="142"/>
      <c r="P138" s="208"/>
    </row>
    <row r="139" spans="1:16" ht="12.75" customHeight="1">
      <c r="A139" s="348">
        <v>79</v>
      </c>
      <c r="B139" s="382" t="s">
        <v>859</v>
      </c>
      <c r="C139" s="363">
        <v>1994</v>
      </c>
      <c r="D139" s="378" t="s">
        <v>860</v>
      </c>
      <c r="E139" s="357"/>
      <c r="F139" s="357"/>
      <c r="G139" s="236" t="s">
        <v>533</v>
      </c>
      <c r="H139" s="350">
        <v>4</v>
      </c>
      <c r="I139" s="351">
        <v>8</v>
      </c>
      <c r="J139" s="236"/>
      <c r="K139" s="208">
        <v>4</v>
      </c>
      <c r="L139" s="213">
        <v>8</v>
      </c>
      <c r="M139" s="197">
        <v>4</v>
      </c>
      <c r="N139" s="20">
        <v>4</v>
      </c>
      <c r="O139" s="142"/>
      <c r="P139" s="208"/>
    </row>
    <row r="140" spans="1:16" ht="12.75" customHeight="1">
      <c r="A140" s="348">
        <v>80</v>
      </c>
      <c r="B140" s="369" t="s">
        <v>861</v>
      </c>
      <c r="C140" s="363">
        <v>1994</v>
      </c>
      <c r="D140" s="378">
        <v>1130126</v>
      </c>
      <c r="E140" s="357"/>
      <c r="F140" s="357"/>
      <c r="G140" s="236" t="s">
        <v>533</v>
      </c>
      <c r="H140" s="378">
        <v>1</v>
      </c>
      <c r="I140" s="379">
        <v>3</v>
      </c>
      <c r="J140" s="236"/>
      <c r="K140" s="208">
        <v>1</v>
      </c>
      <c r="L140" s="213">
        <v>3</v>
      </c>
      <c r="M140" s="197">
        <v>1.5</v>
      </c>
      <c r="N140" s="20">
        <v>1.5</v>
      </c>
      <c r="O140" s="142"/>
      <c r="P140" s="208"/>
    </row>
    <row r="141" spans="1:16" ht="12.75" customHeight="1">
      <c r="A141" s="348">
        <v>81</v>
      </c>
      <c r="B141" s="369" t="s">
        <v>862</v>
      </c>
      <c r="C141" s="363">
        <v>1994</v>
      </c>
      <c r="D141" s="378">
        <v>1130127</v>
      </c>
      <c r="E141" s="357"/>
      <c r="F141" s="357"/>
      <c r="G141" s="236" t="s">
        <v>533</v>
      </c>
      <c r="H141" s="378">
        <v>2</v>
      </c>
      <c r="I141" s="379">
        <v>46</v>
      </c>
      <c r="J141" s="236"/>
      <c r="K141" s="208">
        <v>2</v>
      </c>
      <c r="L141" s="213">
        <v>46</v>
      </c>
      <c r="M141" s="197">
        <v>23</v>
      </c>
      <c r="N141" s="20">
        <v>23</v>
      </c>
      <c r="O141" s="142"/>
      <c r="P141" s="208"/>
    </row>
    <row r="142" spans="1:16" ht="12.75" customHeight="1">
      <c r="A142" s="348">
        <v>82</v>
      </c>
      <c r="B142" s="369" t="s">
        <v>863</v>
      </c>
      <c r="C142" s="363">
        <v>1994</v>
      </c>
      <c r="D142" s="378">
        <v>1130128</v>
      </c>
      <c r="E142" s="357"/>
      <c r="F142" s="357"/>
      <c r="G142" s="236" t="s">
        <v>533</v>
      </c>
      <c r="H142" s="378">
        <v>1</v>
      </c>
      <c r="I142" s="379">
        <v>3</v>
      </c>
      <c r="J142" s="236"/>
      <c r="K142" s="208">
        <v>1</v>
      </c>
      <c r="L142" s="213">
        <v>3</v>
      </c>
      <c r="M142" s="197">
        <v>1.5</v>
      </c>
      <c r="N142" s="20">
        <v>1.5</v>
      </c>
      <c r="O142" s="142"/>
      <c r="P142" s="208"/>
    </row>
    <row r="143" spans="1:16" ht="12.75" customHeight="1">
      <c r="A143" s="348">
        <v>83</v>
      </c>
      <c r="B143" s="369" t="s">
        <v>864</v>
      </c>
      <c r="C143" s="363">
        <v>1994</v>
      </c>
      <c r="D143" s="378">
        <v>1130129</v>
      </c>
      <c r="E143" s="357"/>
      <c r="F143" s="357"/>
      <c r="G143" s="236" t="s">
        <v>533</v>
      </c>
      <c r="H143" s="378">
        <v>1</v>
      </c>
      <c r="I143" s="379">
        <v>5</v>
      </c>
      <c r="J143" s="236"/>
      <c r="K143" s="208">
        <v>1</v>
      </c>
      <c r="L143" s="213">
        <v>5</v>
      </c>
      <c r="M143" s="197">
        <v>2.5</v>
      </c>
      <c r="N143" s="20">
        <v>2.5</v>
      </c>
      <c r="O143" s="142"/>
      <c r="P143" s="208"/>
    </row>
    <row r="144" spans="1:16" ht="12.75" customHeight="1">
      <c r="A144" s="348">
        <v>84</v>
      </c>
      <c r="B144" s="369" t="s">
        <v>865</v>
      </c>
      <c r="C144" s="357">
        <v>2007</v>
      </c>
      <c r="D144" s="378">
        <v>1130131</v>
      </c>
      <c r="E144" s="357"/>
      <c r="F144" s="357"/>
      <c r="G144" s="236" t="s">
        <v>533</v>
      </c>
      <c r="H144" s="378">
        <v>1</v>
      </c>
      <c r="I144" s="379">
        <v>75</v>
      </c>
      <c r="J144" s="236"/>
      <c r="K144" s="208">
        <v>1</v>
      </c>
      <c r="L144" s="213">
        <v>75</v>
      </c>
      <c r="M144" s="197">
        <v>37.5</v>
      </c>
      <c r="N144" s="20">
        <v>37.5</v>
      </c>
      <c r="O144" s="142"/>
      <c r="P144" s="208"/>
    </row>
    <row r="145" spans="1:16" ht="12.75" customHeight="1">
      <c r="A145" s="348">
        <v>85</v>
      </c>
      <c r="B145" s="382" t="s">
        <v>866</v>
      </c>
      <c r="C145" s="357">
        <v>2007</v>
      </c>
      <c r="D145" s="363">
        <v>1130132.1130133</v>
      </c>
      <c r="E145" s="357"/>
      <c r="F145" s="357"/>
      <c r="G145" s="236" t="s">
        <v>533</v>
      </c>
      <c r="H145" s="350">
        <v>2</v>
      </c>
      <c r="I145" s="351">
        <v>1040</v>
      </c>
      <c r="J145" s="236"/>
      <c r="K145" s="208">
        <v>2</v>
      </c>
      <c r="L145" s="213">
        <v>1040</v>
      </c>
      <c r="M145" s="197">
        <v>520</v>
      </c>
      <c r="N145" s="20">
        <v>520</v>
      </c>
      <c r="O145" s="142"/>
      <c r="P145" s="208"/>
    </row>
    <row r="146" spans="1:16" ht="12.75" customHeight="1">
      <c r="A146" s="348">
        <v>86</v>
      </c>
      <c r="B146" s="369" t="s">
        <v>867</v>
      </c>
      <c r="C146" s="357">
        <v>2007</v>
      </c>
      <c r="D146" s="378">
        <v>1130134</v>
      </c>
      <c r="E146" s="357"/>
      <c r="F146" s="357"/>
      <c r="G146" s="236" t="s">
        <v>533</v>
      </c>
      <c r="H146" s="378">
        <v>1</v>
      </c>
      <c r="I146" s="379">
        <v>250</v>
      </c>
      <c r="J146" s="236"/>
      <c r="K146" s="208">
        <v>1</v>
      </c>
      <c r="L146" s="213">
        <v>250</v>
      </c>
      <c r="M146" s="197">
        <v>125</v>
      </c>
      <c r="N146" s="20">
        <v>125</v>
      </c>
      <c r="O146" s="142"/>
      <c r="P146" s="208"/>
    </row>
    <row r="147" spans="1:16" ht="12.75" customHeight="1">
      <c r="A147" s="348">
        <v>87</v>
      </c>
      <c r="B147" s="369" t="s">
        <v>868</v>
      </c>
      <c r="C147" s="357">
        <v>2007</v>
      </c>
      <c r="D147" s="378">
        <v>1130135</v>
      </c>
      <c r="E147" s="357"/>
      <c r="F147" s="357"/>
      <c r="G147" s="236" t="s">
        <v>533</v>
      </c>
      <c r="H147" s="378">
        <v>1</v>
      </c>
      <c r="I147" s="379">
        <v>389</v>
      </c>
      <c r="J147" s="236"/>
      <c r="K147" s="208">
        <v>1</v>
      </c>
      <c r="L147" s="213">
        <v>389</v>
      </c>
      <c r="M147" s="197">
        <v>194.5</v>
      </c>
      <c r="N147" s="20">
        <v>194.5</v>
      </c>
      <c r="O147" s="142"/>
      <c r="P147" s="208"/>
    </row>
    <row r="148" spans="1:16" ht="12.75" customHeight="1">
      <c r="A148" s="348">
        <v>88</v>
      </c>
      <c r="B148" s="369" t="s">
        <v>869</v>
      </c>
      <c r="C148" s="357">
        <v>2008</v>
      </c>
      <c r="D148" s="378">
        <v>1130138</v>
      </c>
      <c r="E148" s="357"/>
      <c r="F148" s="357"/>
      <c r="G148" s="236" t="s">
        <v>533</v>
      </c>
      <c r="H148" s="378">
        <v>1</v>
      </c>
      <c r="I148" s="379">
        <v>600</v>
      </c>
      <c r="J148" s="236"/>
      <c r="K148" s="208">
        <v>1</v>
      </c>
      <c r="L148" s="213">
        <v>600</v>
      </c>
      <c r="M148" s="197">
        <v>300</v>
      </c>
      <c r="N148" s="20">
        <v>300</v>
      </c>
      <c r="O148" s="142"/>
      <c r="P148" s="208"/>
    </row>
    <row r="149" spans="1:16" ht="12.75" customHeight="1">
      <c r="A149" s="348">
        <v>89</v>
      </c>
      <c r="B149" s="369" t="s">
        <v>870</v>
      </c>
      <c r="C149" s="357">
        <v>2008</v>
      </c>
      <c r="D149" s="378">
        <v>1130137</v>
      </c>
      <c r="E149" s="357"/>
      <c r="F149" s="357"/>
      <c r="G149" s="236" t="s">
        <v>533</v>
      </c>
      <c r="H149" s="378">
        <v>1</v>
      </c>
      <c r="I149" s="379">
        <v>280</v>
      </c>
      <c r="J149" s="236"/>
      <c r="K149" s="208">
        <v>1</v>
      </c>
      <c r="L149" s="213">
        <v>280</v>
      </c>
      <c r="M149" s="197">
        <v>140</v>
      </c>
      <c r="N149" s="20">
        <v>140</v>
      </c>
      <c r="O149" s="142"/>
      <c r="P149" s="208"/>
    </row>
    <row r="150" spans="1:16" ht="12.75" customHeight="1">
      <c r="A150" s="348">
        <v>90</v>
      </c>
      <c r="B150" s="369" t="s">
        <v>871</v>
      </c>
      <c r="C150" s="357">
        <v>2008</v>
      </c>
      <c r="D150" s="378">
        <v>1130156</v>
      </c>
      <c r="E150" s="357"/>
      <c r="F150" s="357"/>
      <c r="G150" s="236" t="s">
        <v>533</v>
      </c>
      <c r="H150" s="378">
        <v>1</v>
      </c>
      <c r="I150" s="379">
        <v>6</v>
      </c>
      <c r="J150" s="236"/>
      <c r="K150" s="208">
        <v>1</v>
      </c>
      <c r="L150" s="213">
        <v>6</v>
      </c>
      <c r="M150" s="197">
        <v>3</v>
      </c>
      <c r="N150" s="20">
        <v>3</v>
      </c>
      <c r="O150" s="142"/>
      <c r="P150" s="208"/>
    </row>
    <row r="151" spans="1:16" ht="12.75" customHeight="1">
      <c r="A151" s="348">
        <v>91</v>
      </c>
      <c r="B151" s="369" t="s">
        <v>872</v>
      </c>
      <c r="C151" s="357">
        <v>2008</v>
      </c>
      <c r="D151" s="378">
        <v>1130157</v>
      </c>
      <c r="E151" s="357"/>
      <c r="F151" s="357"/>
      <c r="G151" s="236" t="s">
        <v>533</v>
      </c>
      <c r="H151" s="378">
        <v>1</v>
      </c>
      <c r="I151" s="379">
        <v>4</v>
      </c>
      <c r="J151" s="236"/>
      <c r="K151" s="208">
        <v>1</v>
      </c>
      <c r="L151" s="213">
        <v>4</v>
      </c>
      <c r="M151" s="197">
        <v>2</v>
      </c>
      <c r="N151" s="20">
        <v>2</v>
      </c>
      <c r="O151" s="142"/>
      <c r="P151" s="208"/>
    </row>
    <row r="152" spans="1:16" ht="12.75" customHeight="1">
      <c r="A152" s="348">
        <v>92</v>
      </c>
      <c r="B152" s="357" t="s">
        <v>873</v>
      </c>
      <c r="C152" s="363">
        <v>1994</v>
      </c>
      <c r="D152" s="363">
        <v>1131677</v>
      </c>
      <c r="E152" s="357"/>
      <c r="F152" s="357"/>
      <c r="G152" s="236" t="s">
        <v>533</v>
      </c>
      <c r="H152" s="350">
        <v>1</v>
      </c>
      <c r="I152" s="351">
        <v>1</v>
      </c>
      <c r="J152" s="236"/>
      <c r="K152" s="208">
        <v>1</v>
      </c>
      <c r="L152" s="213">
        <v>1</v>
      </c>
      <c r="M152" s="197">
        <v>0.5</v>
      </c>
      <c r="N152" s="20">
        <v>0.5</v>
      </c>
      <c r="O152" s="142"/>
      <c r="P152" s="208"/>
    </row>
    <row r="153" spans="1:16" ht="12.75" customHeight="1">
      <c r="A153" s="348">
        <v>93</v>
      </c>
      <c r="B153" s="369" t="s">
        <v>874</v>
      </c>
      <c r="C153" s="357">
        <v>2008</v>
      </c>
      <c r="D153" s="378">
        <v>1130159</v>
      </c>
      <c r="E153" s="357"/>
      <c r="F153" s="357"/>
      <c r="G153" s="236" t="s">
        <v>533</v>
      </c>
      <c r="H153" s="378">
        <v>1</v>
      </c>
      <c r="I153" s="379">
        <v>85</v>
      </c>
      <c r="J153" s="236"/>
      <c r="K153" s="208">
        <v>1</v>
      </c>
      <c r="L153" s="213">
        <v>85</v>
      </c>
      <c r="M153" s="197">
        <v>42.5</v>
      </c>
      <c r="N153" s="20">
        <v>42.5</v>
      </c>
      <c r="O153" s="142"/>
      <c r="P153" s="208"/>
    </row>
    <row r="154" spans="1:16" ht="12.75" customHeight="1">
      <c r="A154" s="348">
        <v>94</v>
      </c>
      <c r="B154" s="369" t="s">
        <v>875</v>
      </c>
      <c r="C154" s="357">
        <v>2008.2013</v>
      </c>
      <c r="D154" s="378" t="s">
        <v>876</v>
      </c>
      <c r="E154" s="357"/>
      <c r="F154" s="357"/>
      <c r="G154" s="236" t="s">
        <v>533</v>
      </c>
      <c r="H154" s="350">
        <v>2</v>
      </c>
      <c r="I154" s="351">
        <v>47</v>
      </c>
      <c r="J154" s="236"/>
      <c r="K154" s="208">
        <v>2</v>
      </c>
      <c r="L154" s="213">
        <v>47</v>
      </c>
      <c r="M154" s="197">
        <v>23.5</v>
      </c>
      <c r="N154" s="20">
        <v>23.5</v>
      </c>
      <c r="O154" s="142"/>
      <c r="P154" s="208"/>
    </row>
    <row r="155" spans="1:16" ht="20.25" customHeight="1">
      <c r="A155" s="348">
        <v>95</v>
      </c>
      <c r="B155" s="190" t="s">
        <v>921</v>
      </c>
      <c r="C155" s="236">
        <v>2008</v>
      </c>
      <c r="D155" s="242">
        <v>1130161</v>
      </c>
      <c r="E155" s="236"/>
      <c r="F155" s="236"/>
      <c r="G155" s="236" t="s">
        <v>533</v>
      </c>
      <c r="H155" s="208">
        <v>1</v>
      </c>
      <c r="I155" s="213">
        <v>118</v>
      </c>
      <c r="J155" s="236"/>
      <c r="K155" s="208">
        <v>1</v>
      </c>
      <c r="L155" s="213">
        <v>118</v>
      </c>
      <c r="M155" s="197">
        <v>59</v>
      </c>
      <c r="N155" s="20">
        <v>59</v>
      </c>
      <c r="O155" s="142"/>
      <c r="P155" s="208"/>
    </row>
    <row r="156" spans="1:16" ht="12.75" customHeight="1">
      <c r="A156" s="348">
        <v>96</v>
      </c>
      <c r="B156" s="194" t="s">
        <v>877</v>
      </c>
      <c r="C156" s="236">
        <v>2008</v>
      </c>
      <c r="D156" s="242">
        <v>1130162</v>
      </c>
      <c r="E156" s="236"/>
      <c r="F156" s="236"/>
      <c r="G156" s="236" t="s">
        <v>533</v>
      </c>
      <c r="H156" s="208">
        <v>1</v>
      </c>
      <c r="I156" s="213">
        <v>290</v>
      </c>
      <c r="J156" s="236"/>
      <c r="K156" s="208">
        <v>1</v>
      </c>
      <c r="L156" s="213">
        <v>290</v>
      </c>
      <c r="M156" s="197">
        <v>145</v>
      </c>
      <c r="N156" s="20">
        <v>145</v>
      </c>
      <c r="O156" s="142"/>
      <c r="P156" s="208"/>
    </row>
    <row r="157" spans="1:16" ht="12.75" customHeight="1">
      <c r="A157" s="348">
        <v>97</v>
      </c>
      <c r="B157" s="194" t="s">
        <v>878</v>
      </c>
      <c r="C157" s="236">
        <v>2011</v>
      </c>
      <c r="D157" s="242">
        <v>1130167</v>
      </c>
      <c r="E157" s="236"/>
      <c r="F157" s="236"/>
      <c r="G157" s="236" t="s">
        <v>533</v>
      </c>
      <c r="H157" s="208">
        <v>1</v>
      </c>
      <c r="I157" s="213">
        <v>150</v>
      </c>
      <c r="J157" s="236"/>
      <c r="K157" s="208">
        <v>1</v>
      </c>
      <c r="L157" s="213">
        <v>150</v>
      </c>
      <c r="M157" s="197">
        <v>75</v>
      </c>
      <c r="N157" s="20">
        <v>75</v>
      </c>
      <c r="O157" s="142"/>
      <c r="P157" s="208"/>
    </row>
    <row r="158" spans="1:16" ht="12.75" customHeight="1">
      <c r="A158" s="348">
        <v>98</v>
      </c>
      <c r="B158" s="194" t="s">
        <v>879</v>
      </c>
      <c r="C158" s="236">
        <v>2011</v>
      </c>
      <c r="D158" s="242">
        <v>1130169</v>
      </c>
      <c r="E158" s="236"/>
      <c r="F158" s="236"/>
      <c r="G158" s="236" t="s">
        <v>533</v>
      </c>
      <c r="H158" s="208">
        <v>33</v>
      </c>
      <c r="I158" s="213">
        <v>528</v>
      </c>
      <c r="J158" s="236"/>
      <c r="K158" s="208">
        <v>33</v>
      </c>
      <c r="L158" s="213">
        <v>528</v>
      </c>
      <c r="M158" s="197">
        <v>264</v>
      </c>
      <c r="N158" s="20">
        <v>264</v>
      </c>
      <c r="O158" s="142"/>
      <c r="P158" s="208"/>
    </row>
    <row r="159" spans="1:16" ht="12.75" customHeight="1">
      <c r="A159" s="348">
        <v>99</v>
      </c>
      <c r="B159" s="194" t="s">
        <v>770</v>
      </c>
      <c r="C159" s="236">
        <v>2011</v>
      </c>
      <c r="D159" s="242">
        <v>1130170</v>
      </c>
      <c r="E159" s="236"/>
      <c r="F159" s="236"/>
      <c r="G159" s="236" t="s">
        <v>533</v>
      </c>
      <c r="H159" s="208">
        <v>1</v>
      </c>
      <c r="I159" s="213">
        <v>140</v>
      </c>
      <c r="J159" s="236"/>
      <c r="K159" s="208">
        <v>1</v>
      </c>
      <c r="L159" s="213">
        <v>140</v>
      </c>
      <c r="M159" s="197">
        <v>70</v>
      </c>
      <c r="N159" s="20">
        <v>70</v>
      </c>
      <c r="O159" s="142"/>
      <c r="P159" s="208"/>
    </row>
    <row r="160" spans="1:16" ht="12.75" customHeight="1">
      <c r="A160" s="348">
        <v>100</v>
      </c>
      <c r="B160" s="194" t="s">
        <v>880</v>
      </c>
      <c r="C160" s="236">
        <v>2011</v>
      </c>
      <c r="D160" s="242">
        <v>1130212</v>
      </c>
      <c r="E160" s="236"/>
      <c r="F160" s="236"/>
      <c r="G160" s="236" t="s">
        <v>533</v>
      </c>
      <c r="H160" s="208">
        <v>4</v>
      </c>
      <c r="I160" s="213">
        <v>60</v>
      </c>
      <c r="J160" s="236"/>
      <c r="K160" s="208">
        <v>4</v>
      </c>
      <c r="L160" s="213">
        <v>60</v>
      </c>
      <c r="M160" s="197">
        <v>30</v>
      </c>
      <c r="N160" s="20">
        <v>30</v>
      </c>
      <c r="O160" s="142"/>
      <c r="P160" s="208"/>
    </row>
    <row r="161" spans="1:16" ht="12.75" customHeight="1">
      <c r="A161" s="348">
        <v>101</v>
      </c>
      <c r="B161" s="194" t="s">
        <v>881</v>
      </c>
      <c r="C161" s="236">
        <v>2011</v>
      </c>
      <c r="D161" s="242">
        <v>1130174</v>
      </c>
      <c r="E161" s="236"/>
      <c r="F161" s="236"/>
      <c r="G161" s="236" t="s">
        <v>533</v>
      </c>
      <c r="H161" s="208">
        <v>1</v>
      </c>
      <c r="I161" s="213">
        <v>60</v>
      </c>
      <c r="J161" s="236"/>
      <c r="K161" s="208">
        <v>1</v>
      </c>
      <c r="L161" s="213">
        <v>60</v>
      </c>
      <c r="M161" s="197">
        <v>30</v>
      </c>
      <c r="N161" s="20">
        <v>30</v>
      </c>
      <c r="O161" s="142"/>
      <c r="P161" s="208"/>
    </row>
    <row r="162" spans="1:16" ht="12.75" customHeight="1">
      <c r="A162" s="348">
        <v>102</v>
      </c>
      <c r="B162" s="194" t="s">
        <v>882</v>
      </c>
      <c r="C162" s="236">
        <v>2013</v>
      </c>
      <c r="D162" s="242">
        <v>1131149</v>
      </c>
      <c r="E162" s="236"/>
      <c r="F162" s="236"/>
      <c r="G162" s="236" t="s">
        <v>533</v>
      </c>
      <c r="H162" s="208">
        <v>1</v>
      </c>
      <c r="I162" s="213">
        <v>30</v>
      </c>
      <c r="J162" s="236"/>
      <c r="K162" s="208">
        <v>1</v>
      </c>
      <c r="L162" s="213">
        <v>30</v>
      </c>
      <c r="M162" s="197">
        <v>15</v>
      </c>
      <c r="N162" s="20">
        <v>15</v>
      </c>
      <c r="O162" s="142"/>
      <c r="P162" s="208"/>
    </row>
    <row r="163" spans="1:16" ht="12.75" customHeight="1">
      <c r="A163" s="348">
        <v>103</v>
      </c>
      <c r="B163" s="194" t="s">
        <v>883</v>
      </c>
      <c r="C163" s="236">
        <v>2013</v>
      </c>
      <c r="D163" s="242">
        <v>1130239</v>
      </c>
      <c r="E163" s="236"/>
      <c r="F163" s="236"/>
      <c r="G163" s="236" t="s">
        <v>533</v>
      </c>
      <c r="H163" s="208">
        <v>1</v>
      </c>
      <c r="I163" s="213">
        <v>135</v>
      </c>
      <c r="J163" s="236"/>
      <c r="K163" s="208">
        <v>1</v>
      </c>
      <c r="L163" s="213">
        <v>135</v>
      </c>
      <c r="M163" s="197">
        <v>67.5</v>
      </c>
      <c r="N163" s="20">
        <v>67.5</v>
      </c>
      <c r="O163" s="142"/>
      <c r="P163" s="208"/>
    </row>
    <row r="164" spans="1:16" ht="12.75" customHeight="1">
      <c r="A164" s="348">
        <v>104</v>
      </c>
      <c r="B164" s="194" t="s">
        <v>884</v>
      </c>
      <c r="C164" s="236">
        <v>2013</v>
      </c>
      <c r="D164" s="242" t="s">
        <v>885</v>
      </c>
      <c r="E164" s="236"/>
      <c r="F164" s="236"/>
      <c r="G164" s="236" t="s">
        <v>533</v>
      </c>
      <c r="H164" s="208">
        <v>4</v>
      </c>
      <c r="I164" s="213">
        <v>256</v>
      </c>
      <c r="J164" s="236"/>
      <c r="K164" s="208">
        <v>4</v>
      </c>
      <c r="L164" s="213">
        <v>256</v>
      </c>
      <c r="M164" s="197">
        <v>128</v>
      </c>
      <c r="N164" s="20">
        <v>128</v>
      </c>
      <c r="O164" s="142"/>
      <c r="P164" s="208"/>
    </row>
    <row r="165" spans="1:16" ht="12.75" customHeight="1">
      <c r="A165" s="348">
        <v>105</v>
      </c>
      <c r="B165" s="194" t="s">
        <v>886</v>
      </c>
      <c r="C165" s="236">
        <v>2016</v>
      </c>
      <c r="D165" s="242">
        <v>1130123</v>
      </c>
      <c r="E165" s="236"/>
      <c r="F165" s="236"/>
      <c r="G165" s="236" t="s">
        <v>533</v>
      </c>
      <c r="H165" s="208">
        <v>1</v>
      </c>
      <c r="I165" s="213">
        <v>15</v>
      </c>
      <c r="J165" s="236"/>
      <c r="K165" s="208">
        <v>1</v>
      </c>
      <c r="L165" s="213">
        <v>15</v>
      </c>
      <c r="M165" s="197">
        <v>7.5</v>
      </c>
      <c r="N165" s="20">
        <v>7.5</v>
      </c>
      <c r="O165" s="142"/>
      <c r="P165" s="208"/>
    </row>
    <row r="166" spans="1:16" ht="12.75" customHeight="1">
      <c r="A166" s="348">
        <v>106</v>
      </c>
      <c r="B166" s="194" t="s">
        <v>760</v>
      </c>
      <c r="C166" s="236">
        <v>2014.2012</v>
      </c>
      <c r="D166" s="242">
        <v>1131884.1130217</v>
      </c>
      <c r="E166" s="236"/>
      <c r="F166" s="236"/>
      <c r="G166" s="236" t="s">
        <v>533</v>
      </c>
      <c r="H166" s="208">
        <v>2</v>
      </c>
      <c r="I166" s="213">
        <v>290</v>
      </c>
      <c r="J166" s="236"/>
      <c r="K166" s="208">
        <v>2</v>
      </c>
      <c r="L166" s="213">
        <v>290</v>
      </c>
      <c r="M166" s="197">
        <v>145</v>
      </c>
      <c r="N166" s="20">
        <v>145</v>
      </c>
      <c r="O166" s="142"/>
      <c r="P166" s="208"/>
    </row>
    <row r="167" spans="1:16" ht="12.75" customHeight="1">
      <c r="A167" s="348">
        <v>107</v>
      </c>
      <c r="B167" s="194" t="s">
        <v>887</v>
      </c>
      <c r="C167" s="236">
        <v>2014</v>
      </c>
      <c r="D167" s="242">
        <v>1131885</v>
      </c>
      <c r="E167" s="236"/>
      <c r="F167" s="236"/>
      <c r="G167" s="236" t="s">
        <v>533</v>
      </c>
      <c r="H167" s="208">
        <v>1</v>
      </c>
      <c r="I167" s="213">
        <v>210</v>
      </c>
      <c r="J167" s="236"/>
      <c r="K167" s="208">
        <v>1</v>
      </c>
      <c r="L167" s="213">
        <v>210</v>
      </c>
      <c r="M167" s="197">
        <v>105</v>
      </c>
      <c r="N167" s="20">
        <v>105</v>
      </c>
      <c r="O167" s="142"/>
      <c r="P167" s="208"/>
    </row>
    <row r="168" spans="1:16" ht="12.75" customHeight="1">
      <c r="A168" s="348">
        <v>108</v>
      </c>
      <c r="B168" s="194" t="s">
        <v>888</v>
      </c>
      <c r="C168" s="236">
        <v>2013</v>
      </c>
      <c r="D168" s="242">
        <v>1131151</v>
      </c>
      <c r="E168" s="236"/>
      <c r="F168" s="236"/>
      <c r="G168" s="236" t="s">
        <v>533</v>
      </c>
      <c r="H168" s="208">
        <v>2</v>
      </c>
      <c r="I168" s="213">
        <v>500</v>
      </c>
      <c r="J168" s="236"/>
      <c r="K168" s="208">
        <v>2</v>
      </c>
      <c r="L168" s="213">
        <v>500</v>
      </c>
      <c r="M168" s="197">
        <v>250</v>
      </c>
      <c r="N168" s="20">
        <v>250</v>
      </c>
      <c r="O168" s="142"/>
      <c r="P168" s="208"/>
    </row>
    <row r="169" spans="1:16" ht="12.75" customHeight="1">
      <c r="A169" s="348">
        <v>109</v>
      </c>
      <c r="B169" s="194" t="s">
        <v>889</v>
      </c>
      <c r="C169" s="236">
        <v>2013</v>
      </c>
      <c r="D169" s="242">
        <v>1131152</v>
      </c>
      <c r="E169" s="236"/>
      <c r="F169" s="236"/>
      <c r="G169" s="236" t="s">
        <v>533</v>
      </c>
      <c r="H169" s="208">
        <v>1</v>
      </c>
      <c r="I169" s="213">
        <v>100</v>
      </c>
      <c r="J169" s="236"/>
      <c r="K169" s="208">
        <v>1</v>
      </c>
      <c r="L169" s="213">
        <v>100</v>
      </c>
      <c r="M169" s="197">
        <v>50</v>
      </c>
      <c r="N169" s="20">
        <v>50</v>
      </c>
      <c r="O169" s="142"/>
      <c r="P169" s="208"/>
    </row>
    <row r="170" spans="1:16" ht="12.75" customHeight="1">
      <c r="A170" s="348">
        <v>110</v>
      </c>
      <c r="B170" s="194" t="s">
        <v>890</v>
      </c>
      <c r="C170" s="236">
        <v>2013</v>
      </c>
      <c r="D170" s="242">
        <v>1131790</v>
      </c>
      <c r="E170" s="236"/>
      <c r="F170" s="236"/>
      <c r="G170" s="236" t="s">
        <v>533</v>
      </c>
      <c r="H170" s="208">
        <v>38</v>
      </c>
      <c r="I170" s="213">
        <v>380</v>
      </c>
      <c r="J170" s="236"/>
      <c r="K170" s="208">
        <v>38</v>
      </c>
      <c r="L170" s="213">
        <v>380</v>
      </c>
      <c r="M170" s="197">
        <v>190</v>
      </c>
      <c r="N170" s="20">
        <v>190</v>
      </c>
      <c r="O170" s="142"/>
      <c r="P170" s="208"/>
    </row>
    <row r="171" spans="1:16" ht="12.75" customHeight="1">
      <c r="A171" s="348">
        <v>111</v>
      </c>
      <c r="B171" s="194" t="s">
        <v>891</v>
      </c>
      <c r="C171" s="236">
        <v>2014</v>
      </c>
      <c r="D171" s="242">
        <v>1131886</v>
      </c>
      <c r="E171" s="236"/>
      <c r="F171" s="236"/>
      <c r="G171" s="236" t="s">
        <v>533</v>
      </c>
      <c r="H171" s="208">
        <v>1</v>
      </c>
      <c r="I171" s="213">
        <v>65</v>
      </c>
      <c r="J171" s="236"/>
      <c r="K171" s="208">
        <v>1</v>
      </c>
      <c r="L171" s="213">
        <v>65</v>
      </c>
      <c r="M171" s="197">
        <v>32.5</v>
      </c>
      <c r="N171" s="20">
        <v>32.5</v>
      </c>
      <c r="O171" s="142"/>
      <c r="P171" s="208"/>
    </row>
    <row r="172" spans="1:16" ht="12.75" customHeight="1">
      <c r="A172" s="348">
        <v>112</v>
      </c>
      <c r="B172" s="194" t="s">
        <v>892</v>
      </c>
      <c r="C172" s="236">
        <v>2013</v>
      </c>
      <c r="D172" s="242" t="s">
        <v>893</v>
      </c>
      <c r="E172" s="236"/>
      <c r="F172" s="236"/>
      <c r="G172" s="236" t="s">
        <v>533</v>
      </c>
      <c r="H172" s="208">
        <v>3</v>
      </c>
      <c r="I172" s="213">
        <v>2300</v>
      </c>
      <c r="J172" s="236"/>
      <c r="K172" s="208">
        <v>3</v>
      </c>
      <c r="L172" s="213">
        <v>2300</v>
      </c>
      <c r="M172" s="197">
        <v>1150</v>
      </c>
      <c r="N172" s="20">
        <v>1150</v>
      </c>
      <c r="O172" s="142"/>
      <c r="P172" s="208"/>
    </row>
    <row r="173" spans="1:16" ht="12.75" customHeight="1">
      <c r="A173" s="348">
        <v>113</v>
      </c>
      <c r="B173" s="194" t="s">
        <v>894</v>
      </c>
      <c r="C173" s="236">
        <v>2014</v>
      </c>
      <c r="D173" s="242" t="s">
        <v>895</v>
      </c>
      <c r="E173" s="236"/>
      <c r="F173" s="236"/>
      <c r="G173" s="236" t="s">
        <v>533</v>
      </c>
      <c r="H173" s="208">
        <v>10</v>
      </c>
      <c r="I173" s="213">
        <v>284</v>
      </c>
      <c r="J173" s="236"/>
      <c r="K173" s="208">
        <v>10</v>
      </c>
      <c r="L173" s="213">
        <v>284</v>
      </c>
      <c r="M173" s="197">
        <v>142</v>
      </c>
      <c r="N173" s="20">
        <v>142</v>
      </c>
      <c r="O173" s="142"/>
      <c r="P173" s="208"/>
    </row>
    <row r="174" spans="1:16" ht="12.75" customHeight="1">
      <c r="A174" s="348">
        <v>114</v>
      </c>
      <c r="B174" s="194" t="s">
        <v>896</v>
      </c>
      <c r="C174" s="236">
        <v>2013</v>
      </c>
      <c r="D174" s="242">
        <v>1131150</v>
      </c>
      <c r="E174" s="236"/>
      <c r="F174" s="236"/>
      <c r="G174" s="236" t="s">
        <v>533</v>
      </c>
      <c r="H174" s="208">
        <v>1</v>
      </c>
      <c r="I174" s="213">
        <v>1700</v>
      </c>
      <c r="J174" s="236"/>
      <c r="K174" s="208">
        <v>1</v>
      </c>
      <c r="L174" s="213">
        <v>1700</v>
      </c>
      <c r="M174" s="197">
        <v>850</v>
      </c>
      <c r="N174" s="20">
        <v>850</v>
      </c>
      <c r="O174" s="142"/>
      <c r="P174" s="208"/>
    </row>
    <row r="175" spans="1:16" ht="12.75" customHeight="1">
      <c r="A175" s="348">
        <v>115</v>
      </c>
      <c r="B175" s="194" t="s">
        <v>852</v>
      </c>
      <c r="C175" s="236">
        <v>2014</v>
      </c>
      <c r="D175" s="242" t="s">
        <v>897</v>
      </c>
      <c r="E175" s="236"/>
      <c r="F175" s="236"/>
      <c r="G175" s="236" t="s">
        <v>533</v>
      </c>
      <c r="H175" s="208">
        <v>9</v>
      </c>
      <c r="I175" s="213">
        <v>135</v>
      </c>
      <c r="J175" s="236"/>
      <c r="K175" s="208">
        <v>9</v>
      </c>
      <c r="L175" s="213">
        <v>135</v>
      </c>
      <c r="M175" s="197">
        <v>67.5</v>
      </c>
      <c r="N175" s="20">
        <v>67.5</v>
      </c>
      <c r="O175" s="142"/>
      <c r="P175" s="208"/>
    </row>
    <row r="176" spans="1:16" ht="12.75" customHeight="1">
      <c r="A176" s="348">
        <v>116</v>
      </c>
      <c r="B176" s="194" t="s">
        <v>898</v>
      </c>
      <c r="C176" s="236">
        <v>2014</v>
      </c>
      <c r="D176" s="242">
        <v>1131907.1131908</v>
      </c>
      <c r="E176" s="236"/>
      <c r="F176" s="236"/>
      <c r="G176" s="236" t="s">
        <v>533</v>
      </c>
      <c r="H176" s="208">
        <v>2</v>
      </c>
      <c r="I176" s="213">
        <v>114</v>
      </c>
      <c r="J176" s="236"/>
      <c r="K176" s="208">
        <v>2</v>
      </c>
      <c r="L176" s="213">
        <v>114</v>
      </c>
      <c r="M176" s="197">
        <v>57</v>
      </c>
      <c r="N176" s="20">
        <v>57</v>
      </c>
      <c r="O176" s="142"/>
      <c r="P176" s="208"/>
    </row>
    <row r="177" spans="1:16" ht="12.75" customHeight="1">
      <c r="A177" s="348">
        <v>117</v>
      </c>
      <c r="B177" s="194" t="s">
        <v>899</v>
      </c>
      <c r="C177" s="236">
        <v>2014</v>
      </c>
      <c r="D177" s="242">
        <v>1130908.1130909</v>
      </c>
      <c r="E177" s="236"/>
      <c r="F177" s="236"/>
      <c r="G177" s="236" t="s">
        <v>533</v>
      </c>
      <c r="H177" s="208">
        <v>2</v>
      </c>
      <c r="I177" s="213">
        <v>214</v>
      </c>
      <c r="J177" s="236"/>
      <c r="K177" s="208">
        <v>2</v>
      </c>
      <c r="L177" s="213">
        <v>214</v>
      </c>
      <c r="M177" s="197">
        <v>107</v>
      </c>
      <c r="N177" s="20">
        <v>107</v>
      </c>
      <c r="O177" s="142"/>
      <c r="P177" s="208"/>
    </row>
    <row r="178" spans="1:16" ht="12.75" customHeight="1">
      <c r="A178" s="348">
        <v>118</v>
      </c>
      <c r="B178" s="194" t="s">
        <v>900</v>
      </c>
      <c r="C178" s="236">
        <v>2014</v>
      </c>
      <c r="D178" s="242">
        <v>1130910</v>
      </c>
      <c r="E178" s="236"/>
      <c r="F178" s="236"/>
      <c r="G178" s="236" t="s">
        <v>533</v>
      </c>
      <c r="H178" s="208">
        <v>1</v>
      </c>
      <c r="I178" s="213">
        <v>170</v>
      </c>
      <c r="J178" s="236"/>
      <c r="K178" s="208">
        <v>1</v>
      </c>
      <c r="L178" s="213">
        <v>170</v>
      </c>
      <c r="M178" s="197">
        <v>85</v>
      </c>
      <c r="N178" s="20">
        <v>85</v>
      </c>
      <c r="O178" s="142"/>
      <c r="P178" s="208"/>
    </row>
    <row r="179" spans="1:16" ht="12.75" customHeight="1">
      <c r="A179" s="348">
        <v>119</v>
      </c>
      <c r="B179" s="194" t="s">
        <v>901</v>
      </c>
      <c r="C179" s="236">
        <v>2014</v>
      </c>
      <c r="D179" s="242">
        <v>1130901</v>
      </c>
      <c r="E179" s="236"/>
      <c r="F179" s="236"/>
      <c r="G179" s="236" t="s">
        <v>533</v>
      </c>
      <c r="H179" s="208">
        <v>1</v>
      </c>
      <c r="I179" s="213">
        <v>1000</v>
      </c>
      <c r="J179" s="236"/>
      <c r="K179" s="208">
        <v>1</v>
      </c>
      <c r="L179" s="213">
        <v>1000</v>
      </c>
      <c r="M179" s="197">
        <v>500</v>
      </c>
      <c r="N179" s="20">
        <v>500</v>
      </c>
      <c r="O179" s="142"/>
      <c r="P179" s="208"/>
    </row>
    <row r="180" spans="1:16" ht="12.75" customHeight="1">
      <c r="A180" s="348">
        <v>120</v>
      </c>
      <c r="B180" s="194" t="s">
        <v>902</v>
      </c>
      <c r="C180" s="236">
        <v>2015</v>
      </c>
      <c r="D180" s="242">
        <v>1131912</v>
      </c>
      <c r="E180" s="236"/>
      <c r="F180" s="236"/>
      <c r="G180" s="236" t="s">
        <v>533</v>
      </c>
      <c r="H180" s="208">
        <v>1</v>
      </c>
      <c r="I180" s="213">
        <v>195</v>
      </c>
      <c r="J180" s="236"/>
      <c r="K180" s="208">
        <v>1</v>
      </c>
      <c r="L180" s="213">
        <v>195</v>
      </c>
      <c r="M180" s="197">
        <v>97.5</v>
      </c>
      <c r="N180" s="20">
        <v>97.5</v>
      </c>
      <c r="O180" s="142"/>
      <c r="P180" s="208"/>
    </row>
    <row r="181" spans="1:16" ht="12.75" customHeight="1">
      <c r="A181" s="348">
        <v>121</v>
      </c>
      <c r="B181" s="194" t="s">
        <v>903</v>
      </c>
      <c r="C181" s="236">
        <v>2015</v>
      </c>
      <c r="D181" s="242">
        <v>1131913</v>
      </c>
      <c r="E181" s="236"/>
      <c r="F181" s="236"/>
      <c r="G181" s="236" t="s">
        <v>533</v>
      </c>
      <c r="H181" s="208">
        <v>1</v>
      </c>
      <c r="I181" s="213">
        <v>147</v>
      </c>
      <c r="J181" s="236"/>
      <c r="K181" s="208">
        <v>1</v>
      </c>
      <c r="L181" s="213">
        <v>147</v>
      </c>
      <c r="M181" s="197">
        <v>73.5</v>
      </c>
      <c r="N181" s="20">
        <v>73.5</v>
      </c>
      <c r="O181" s="142"/>
      <c r="P181" s="208"/>
    </row>
    <row r="182" spans="1:16" ht="12.75" customHeight="1">
      <c r="A182" s="348">
        <v>122</v>
      </c>
      <c r="B182" s="194" t="s">
        <v>904</v>
      </c>
      <c r="C182" s="236">
        <v>2015</v>
      </c>
      <c r="D182" s="242">
        <v>1131914</v>
      </c>
      <c r="E182" s="236"/>
      <c r="F182" s="236"/>
      <c r="G182" s="236" t="s">
        <v>533</v>
      </c>
      <c r="H182" s="208">
        <v>1</v>
      </c>
      <c r="I182" s="213">
        <v>397</v>
      </c>
      <c r="J182" s="236"/>
      <c r="K182" s="208">
        <v>1</v>
      </c>
      <c r="L182" s="213">
        <v>397</v>
      </c>
      <c r="M182" s="197">
        <v>198.5</v>
      </c>
      <c r="N182" s="20">
        <v>198.5</v>
      </c>
      <c r="O182" s="142"/>
      <c r="P182" s="208"/>
    </row>
    <row r="183" spans="1:16" ht="12.75" customHeight="1">
      <c r="A183" s="348">
        <v>123</v>
      </c>
      <c r="B183" s="194" t="s">
        <v>905</v>
      </c>
      <c r="C183" s="236">
        <v>2016</v>
      </c>
      <c r="D183" s="242" t="s">
        <v>906</v>
      </c>
      <c r="E183" s="236"/>
      <c r="F183" s="236"/>
      <c r="G183" s="236" t="s">
        <v>533</v>
      </c>
      <c r="H183" s="208">
        <v>3</v>
      </c>
      <c r="I183" s="213">
        <v>36</v>
      </c>
      <c r="J183" s="236"/>
      <c r="K183" s="208">
        <v>3</v>
      </c>
      <c r="L183" s="213">
        <v>36</v>
      </c>
      <c r="M183" s="197">
        <v>18</v>
      </c>
      <c r="N183" s="20">
        <v>18</v>
      </c>
      <c r="O183" s="142"/>
      <c r="P183" s="208"/>
    </row>
    <row r="184" spans="1:16" ht="12.75" customHeight="1">
      <c r="A184" s="348">
        <v>124</v>
      </c>
      <c r="B184" s="194" t="s">
        <v>907</v>
      </c>
      <c r="C184" s="236">
        <v>2016</v>
      </c>
      <c r="D184" s="242"/>
      <c r="E184" s="236"/>
      <c r="F184" s="236"/>
      <c r="G184" s="236" t="s">
        <v>533</v>
      </c>
      <c r="H184" s="208">
        <v>1</v>
      </c>
      <c r="I184" s="213">
        <v>15</v>
      </c>
      <c r="J184" s="236"/>
      <c r="K184" s="208">
        <v>1</v>
      </c>
      <c r="L184" s="213">
        <v>15</v>
      </c>
      <c r="M184" s="197">
        <v>7.5</v>
      </c>
      <c r="N184" s="20">
        <v>7.5</v>
      </c>
      <c r="O184" s="142"/>
      <c r="P184" s="208"/>
    </row>
    <row r="185" spans="1:16" ht="12.75" customHeight="1">
      <c r="A185" s="348">
        <v>125</v>
      </c>
      <c r="B185" s="194" t="s">
        <v>908</v>
      </c>
      <c r="C185" s="236">
        <v>2016</v>
      </c>
      <c r="D185" s="242">
        <v>1131932.1131933</v>
      </c>
      <c r="E185" s="236"/>
      <c r="F185" s="236"/>
      <c r="G185" s="236" t="s">
        <v>533</v>
      </c>
      <c r="H185" s="208">
        <v>2</v>
      </c>
      <c r="I185" s="213">
        <v>103</v>
      </c>
      <c r="J185" s="236"/>
      <c r="K185" s="208">
        <v>2</v>
      </c>
      <c r="L185" s="213">
        <v>103</v>
      </c>
      <c r="M185" s="197">
        <v>51.5</v>
      </c>
      <c r="N185" s="20">
        <v>51.5</v>
      </c>
      <c r="O185" s="142"/>
      <c r="P185" s="208"/>
    </row>
    <row r="186" spans="1:16" ht="12.75" customHeight="1">
      <c r="A186" s="348">
        <v>126</v>
      </c>
      <c r="B186" s="194" t="s">
        <v>898</v>
      </c>
      <c r="C186" s="236">
        <v>2016</v>
      </c>
      <c r="D186" s="242">
        <v>1130923.1131924</v>
      </c>
      <c r="E186" s="236"/>
      <c r="F186" s="236"/>
      <c r="G186" s="236" t="s">
        <v>533</v>
      </c>
      <c r="H186" s="208">
        <v>2</v>
      </c>
      <c r="I186" s="213">
        <v>465</v>
      </c>
      <c r="J186" s="236"/>
      <c r="K186" s="208">
        <v>2</v>
      </c>
      <c r="L186" s="213">
        <v>465</v>
      </c>
      <c r="M186" s="197">
        <v>232.5</v>
      </c>
      <c r="N186" s="20">
        <v>232.5</v>
      </c>
      <c r="O186" s="142"/>
      <c r="P186" s="208"/>
    </row>
    <row r="187" spans="1:16" ht="12.75" customHeight="1">
      <c r="A187" s="348">
        <v>127</v>
      </c>
      <c r="B187" s="194" t="s">
        <v>909</v>
      </c>
      <c r="C187" s="236">
        <v>2016</v>
      </c>
      <c r="D187" s="242" t="s">
        <v>910</v>
      </c>
      <c r="E187" s="236"/>
      <c r="F187" s="236"/>
      <c r="G187" s="236" t="s">
        <v>533</v>
      </c>
      <c r="H187" s="208">
        <v>4</v>
      </c>
      <c r="I187" s="213">
        <v>80</v>
      </c>
      <c r="J187" s="236"/>
      <c r="K187" s="208">
        <v>4</v>
      </c>
      <c r="L187" s="213">
        <v>80</v>
      </c>
      <c r="M187" s="197">
        <v>40</v>
      </c>
      <c r="N187" s="20">
        <v>40</v>
      </c>
      <c r="O187" s="142"/>
      <c r="P187" s="208"/>
    </row>
    <row r="188" spans="1:16" ht="12.75" customHeight="1">
      <c r="A188" s="348">
        <v>128</v>
      </c>
      <c r="B188" s="194" t="s">
        <v>911</v>
      </c>
      <c r="C188" s="236">
        <v>2016</v>
      </c>
      <c r="D188" s="242">
        <v>1131931</v>
      </c>
      <c r="E188" s="236"/>
      <c r="F188" s="236"/>
      <c r="G188" s="236" t="s">
        <v>533</v>
      </c>
      <c r="H188" s="208">
        <v>1</v>
      </c>
      <c r="I188" s="213">
        <v>65</v>
      </c>
      <c r="J188" s="236"/>
      <c r="K188" s="208">
        <v>1</v>
      </c>
      <c r="L188" s="213">
        <v>65</v>
      </c>
      <c r="M188" s="197">
        <v>32.5</v>
      </c>
      <c r="N188" s="20">
        <v>32.5</v>
      </c>
      <c r="O188" s="142"/>
      <c r="P188" s="208"/>
    </row>
    <row r="189" spans="1:16" ht="12.75" customHeight="1">
      <c r="A189" s="348">
        <v>129</v>
      </c>
      <c r="B189" s="194" t="s">
        <v>912</v>
      </c>
      <c r="C189" s="236">
        <v>2016</v>
      </c>
      <c r="D189" s="242">
        <v>1131933</v>
      </c>
      <c r="E189" s="236"/>
      <c r="F189" s="236"/>
      <c r="G189" s="236" t="s">
        <v>533</v>
      </c>
      <c r="H189" s="208">
        <v>1</v>
      </c>
      <c r="I189" s="213">
        <v>495</v>
      </c>
      <c r="J189" s="236"/>
      <c r="K189" s="208">
        <v>1</v>
      </c>
      <c r="L189" s="213">
        <v>495</v>
      </c>
      <c r="M189" s="197">
        <v>247.5</v>
      </c>
      <c r="N189" s="20">
        <v>247.5</v>
      </c>
      <c r="O189" s="142"/>
      <c r="P189" s="208"/>
    </row>
    <row r="190" spans="1:16" ht="12.75" customHeight="1">
      <c r="A190" s="348">
        <v>130</v>
      </c>
      <c r="B190" s="194" t="s">
        <v>913</v>
      </c>
      <c r="C190" s="236">
        <v>2016</v>
      </c>
      <c r="D190" s="242">
        <v>1131935</v>
      </c>
      <c r="E190" s="236"/>
      <c r="F190" s="236"/>
      <c r="G190" s="236" t="s">
        <v>533</v>
      </c>
      <c r="H190" s="208">
        <v>1</v>
      </c>
      <c r="I190" s="213">
        <v>2500</v>
      </c>
      <c r="J190" s="236"/>
      <c r="K190" s="208">
        <v>1</v>
      </c>
      <c r="L190" s="213">
        <v>2500</v>
      </c>
      <c r="M190" s="197">
        <v>1250</v>
      </c>
      <c r="N190" s="20">
        <v>1250</v>
      </c>
      <c r="O190" s="142"/>
      <c r="P190" s="208"/>
    </row>
    <row r="191" spans="1:16" ht="12.75" customHeight="1">
      <c r="A191" s="348">
        <v>131</v>
      </c>
      <c r="B191" s="194" t="s">
        <v>574</v>
      </c>
      <c r="C191" s="236">
        <v>2016</v>
      </c>
      <c r="D191" s="242">
        <v>1131936</v>
      </c>
      <c r="E191" s="236"/>
      <c r="F191" s="236"/>
      <c r="G191" s="236" t="s">
        <v>533</v>
      </c>
      <c r="H191" s="208">
        <v>30</v>
      </c>
      <c r="I191" s="213">
        <v>2976</v>
      </c>
      <c r="J191" s="236"/>
      <c r="K191" s="208">
        <v>30</v>
      </c>
      <c r="L191" s="213">
        <v>2976</v>
      </c>
      <c r="M191" s="197">
        <v>1488</v>
      </c>
      <c r="N191" s="20">
        <v>1488</v>
      </c>
      <c r="O191" s="142"/>
      <c r="P191" s="208"/>
    </row>
    <row r="192" spans="1:16" ht="12.75" customHeight="1">
      <c r="A192" s="348">
        <v>132</v>
      </c>
      <c r="B192" s="194" t="s">
        <v>914</v>
      </c>
      <c r="C192" s="236">
        <v>2016</v>
      </c>
      <c r="D192" s="242" t="s">
        <v>915</v>
      </c>
      <c r="E192" s="236"/>
      <c r="F192" s="236"/>
      <c r="G192" s="236" t="s">
        <v>533</v>
      </c>
      <c r="H192" s="208">
        <v>4</v>
      </c>
      <c r="I192" s="213">
        <v>1440</v>
      </c>
      <c r="J192" s="236"/>
      <c r="K192" s="208">
        <v>4</v>
      </c>
      <c r="L192" s="213">
        <v>1440</v>
      </c>
      <c r="M192" s="197">
        <v>720</v>
      </c>
      <c r="N192" s="20">
        <v>720</v>
      </c>
      <c r="O192" s="142"/>
      <c r="P192" s="208"/>
    </row>
    <row r="193" spans="1:16" ht="12.75" customHeight="1">
      <c r="A193" s="348">
        <v>133</v>
      </c>
      <c r="B193" s="194" t="s">
        <v>912</v>
      </c>
      <c r="C193" s="236">
        <v>2017</v>
      </c>
      <c r="D193" s="242">
        <v>1131941</v>
      </c>
      <c r="E193" s="236"/>
      <c r="F193" s="236"/>
      <c r="G193" s="236" t="s">
        <v>533</v>
      </c>
      <c r="H193" s="208">
        <v>1</v>
      </c>
      <c r="I193" s="213">
        <v>1600</v>
      </c>
      <c r="J193" s="236"/>
      <c r="K193" s="208">
        <v>1</v>
      </c>
      <c r="L193" s="213">
        <v>1600</v>
      </c>
      <c r="M193" s="197">
        <v>800</v>
      </c>
      <c r="N193" s="20">
        <v>800</v>
      </c>
      <c r="O193" s="142"/>
      <c r="P193" s="208"/>
    </row>
    <row r="194" spans="1:16" ht="46.5" customHeight="1">
      <c r="A194" s="348">
        <v>134</v>
      </c>
      <c r="B194" s="194" t="s">
        <v>916</v>
      </c>
      <c r="C194" s="385">
        <v>2016</v>
      </c>
      <c r="D194" s="386" t="s">
        <v>917</v>
      </c>
      <c r="E194" s="236"/>
      <c r="F194" s="236"/>
      <c r="G194" s="236" t="s">
        <v>533</v>
      </c>
      <c r="H194" s="208">
        <v>55</v>
      </c>
      <c r="I194" s="213">
        <v>10725</v>
      </c>
      <c r="J194" s="236"/>
      <c r="K194" s="208">
        <v>55</v>
      </c>
      <c r="L194" s="213">
        <v>10725</v>
      </c>
      <c r="M194" s="197">
        <v>5362.5</v>
      </c>
      <c r="N194" s="20">
        <v>5362.5</v>
      </c>
      <c r="O194" s="142"/>
      <c r="P194" s="208"/>
    </row>
    <row r="195" spans="1:16" ht="54" customHeight="1">
      <c r="A195" s="348">
        <v>135</v>
      </c>
      <c r="B195" s="194" t="s">
        <v>918</v>
      </c>
      <c r="C195" s="236">
        <v>2016</v>
      </c>
      <c r="D195" s="387" t="s">
        <v>944</v>
      </c>
      <c r="E195" s="236"/>
      <c r="F195" s="236"/>
      <c r="G195" s="236" t="s">
        <v>533</v>
      </c>
      <c r="H195" s="208">
        <v>20</v>
      </c>
      <c r="I195" s="213">
        <v>600</v>
      </c>
      <c r="J195" s="236"/>
      <c r="K195" s="208">
        <v>20</v>
      </c>
      <c r="L195" s="213">
        <v>600</v>
      </c>
      <c r="M195" s="197">
        <v>300</v>
      </c>
      <c r="N195" s="20">
        <v>300</v>
      </c>
      <c r="O195" s="142"/>
      <c r="P195" s="208"/>
    </row>
    <row r="196" spans="1:16" ht="12.75" customHeight="1">
      <c r="A196" s="348">
        <v>136</v>
      </c>
      <c r="B196" s="194" t="s">
        <v>919</v>
      </c>
      <c r="C196" s="236">
        <v>2016</v>
      </c>
      <c r="D196" s="242">
        <v>1130216</v>
      </c>
      <c r="E196" s="236"/>
      <c r="F196" s="236"/>
      <c r="G196" s="236" t="s">
        <v>533</v>
      </c>
      <c r="H196" s="208">
        <v>7</v>
      </c>
      <c r="I196" s="213">
        <v>4102</v>
      </c>
      <c r="J196" s="236"/>
      <c r="K196" s="208">
        <v>7</v>
      </c>
      <c r="L196" s="213">
        <v>4102</v>
      </c>
      <c r="M196" s="197">
        <v>2051</v>
      </c>
      <c r="N196" s="20">
        <v>2051</v>
      </c>
      <c r="O196" s="142"/>
      <c r="P196" s="208"/>
    </row>
    <row r="197" spans="1:16" ht="12.75" customHeight="1">
      <c r="A197" s="348">
        <v>137</v>
      </c>
      <c r="B197" s="194" t="s">
        <v>920</v>
      </c>
      <c r="C197" s="236">
        <v>2016</v>
      </c>
      <c r="D197" s="242">
        <v>1130891</v>
      </c>
      <c r="E197" s="236"/>
      <c r="F197" s="236"/>
      <c r="G197" s="236" t="s">
        <v>533</v>
      </c>
      <c r="H197" s="208">
        <v>1</v>
      </c>
      <c r="I197" s="213">
        <v>4999</v>
      </c>
      <c r="J197" s="236"/>
      <c r="K197" s="208">
        <v>1</v>
      </c>
      <c r="L197" s="213">
        <v>4999</v>
      </c>
      <c r="M197" s="197">
        <v>2499.5</v>
      </c>
      <c r="N197" s="20">
        <v>2499.5</v>
      </c>
      <c r="O197" s="142"/>
      <c r="P197" s="208"/>
    </row>
    <row r="198" spans="1:16" ht="41.25" customHeight="1">
      <c r="A198" s="348">
        <v>138</v>
      </c>
      <c r="B198" s="382" t="s">
        <v>922</v>
      </c>
      <c r="C198" s="357">
        <v>2016</v>
      </c>
      <c r="D198" s="357" t="s">
        <v>923</v>
      </c>
      <c r="E198" s="357"/>
      <c r="F198" s="357"/>
      <c r="G198" s="236" t="s">
        <v>533</v>
      </c>
      <c r="H198" s="359">
        <v>25</v>
      </c>
      <c r="I198" s="351">
        <v>875</v>
      </c>
      <c r="J198" s="236"/>
      <c r="K198" s="208">
        <v>25</v>
      </c>
      <c r="L198" s="213">
        <v>875</v>
      </c>
      <c r="M198" s="197">
        <v>437.5</v>
      </c>
      <c r="N198" s="20">
        <v>437.5</v>
      </c>
      <c r="O198" s="142"/>
      <c r="P198" s="208"/>
    </row>
    <row r="199" spans="1:16" ht="12.75" customHeight="1">
      <c r="A199" s="348">
        <v>139</v>
      </c>
      <c r="B199" s="382" t="s">
        <v>922</v>
      </c>
      <c r="C199" s="357">
        <v>2013</v>
      </c>
      <c r="D199" s="363" t="s">
        <v>924</v>
      </c>
      <c r="E199" s="357"/>
      <c r="F199" s="357"/>
      <c r="G199" s="236" t="s">
        <v>533</v>
      </c>
      <c r="H199" s="359">
        <v>40</v>
      </c>
      <c r="I199" s="351">
        <v>400</v>
      </c>
      <c r="J199" s="236"/>
      <c r="K199" s="208">
        <v>40</v>
      </c>
      <c r="L199" s="213">
        <v>400</v>
      </c>
      <c r="M199" s="197">
        <v>200</v>
      </c>
      <c r="N199" s="20">
        <v>200</v>
      </c>
      <c r="O199" s="142"/>
      <c r="P199" s="208"/>
    </row>
    <row r="200" spans="1:16" ht="12.75" customHeight="1">
      <c r="A200" s="348">
        <v>140</v>
      </c>
      <c r="B200" s="369" t="s">
        <v>925</v>
      </c>
      <c r="C200" s="357">
        <v>2016</v>
      </c>
      <c r="D200" s="369">
        <v>1311942</v>
      </c>
      <c r="E200" s="357"/>
      <c r="F200" s="357"/>
      <c r="G200" s="236" t="s">
        <v>533</v>
      </c>
      <c r="H200" s="369">
        <v>1</v>
      </c>
      <c r="I200" s="388">
        <v>2000</v>
      </c>
      <c r="J200" s="236"/>
      <c r="K200" s="208">
        <v>1</v>
      </c>
      <c r="L200" s="213">
        <v>2000</v>
      </c>
      <c r="M200" s="197">
        <v>1000</v>
      </c>
      <c r="N200" s="20">
        <v>1000</v>
      </c>
      <c r="O200" s="142"/>
      <c r="P200" s="208"/>
    </row>
    <row r="201" spans="1:16" ht="12.75" customHeight="1">
      <c r="A201" s="348">
        <v>141</v>
      </c>
      <c r="B201" s="369" t="s">
        <v>822</v>
      </c>
      <c r="C201" s="357">
        <v>2016</v>
      </c>
      <c r="D201" s="378" t="s">
        <v>926</v>
      </c>
      <c r="E201" s="357"/>
      <c r="F201" s="357"/>
      <c r="G201" s="236" t="s">
        <v>533</v>
      </c>
      <c r="H201" s="369">
        <v>7</v>
      </c>
      <c r="I201" s="388">
        <v>945</v>
      </c>
      <c r="J201" s="236"/>
      <c r="K201" s="208">
        <v>7</v>
      </c>
      <c r="L201" s="213">
        <v>945</v>
      </c>
      <c r="M201" s="197">
        <v>472.5</v>
      </c>
      <c r="N201" s="20">
        <v>472.5</v>
      </c>
      <c r="O201" s="142"/>
      <c r="P201" s="208"/>
    </row>
    <row r="202" spans="1:16" ht="12.75" customHeight="1">
      <c r="A202" s="348">
        <v>142</v>
      </c>
      <c r="B202" s="369" t="s">
        <v>927</v>
      </c>
      <c r="C202" s="357">
        <v>2016</v>
      </c>
      <c r="D202" s="378" t="s">
        <v>928</v>
      </c>
      <c r="E202" s="357"/>
      <c r="F202" s="357"/>
      <c r="G202" s="236" t="s">
        <v>533</v>
      </c>
      <c r="H202" s="369">
        <v>3</v>
      </c>
      <c r="I202" s="388">
        <v>2793</v>
      </c>
      <c r="J202" s="236"/>
      <c r="K202" s="208">
        <v>3</v>
      </c>
      <c r="L202" s="213">
        <v>2793</v>
      </c>
      <c r="M202" s="197">
        <v>1396.5</v>
      </c>
      <c r="N202" s="20">
        <v>1396.5</v>
      </c>
      <c r="O202" s="142"/>
      <c r="P202" s="208"/>
    </row>
    <row r="203" spans="1:16" ht="12.75" customHeight="1">
      <c r="A203" s="348">
        <v>143</v>
      </c>
      <c r="B203" s="369" t="s">
        <v>929</v>
      </c>
      <c r="C203" s="357">
        <v>2016</v>
      </c>
      <c r="D203" s="378" t="s">
        <v>930</v>
      </c>
      <c r="E203" s="357"/>
      <c r="F203" s="357"/>
      <c r="G203" s="236" t="s">
        <v>533</v>
      </c>
      <c r="H203" s="369">
        <v>10</v>
      </c>
      <c r="I203" s="388">
        <v>4540</v>
      </c>
      <c r="J203" s="236"/>
      <c r="K203" s="208">
        <v>10</v>
      </c>
      <c r="L203" s="213">
        <v>4540</v>
      </c>
      <c r="M203" s="197">
        <v>2270</v>
      </c>
      <c r="N203" s="20">
        <v>2270</v>
      </c>
      <c r="O203" s="142"/>
      <c r="P203" s="208"/>
    </row>
    <row r="204" spans="1:16" ht="12.75" customHeight="1">
      <c r="A204" s="348">
        <v>144</v>
      </c>
      <c r="B204" s="369" t="s">
        <v>931</v>
      </c>
      <c r="C204" s="357">
        <v>2017</v>
      </c>
      <c r="D204" s="363" t="s">
        <v>932</v>
      </c>
      <c r="E204" s="357"/>
      <c r="F204" s="357"/>
      <c r="G204" s="236" t="s">
        <v>533</v>
      </c>
      <c r="H204" s="369">
        <v>2</v>
      </c>
      <c r="I204" s="388">
        <v>150</v>
      </c>
      <c r="J204" s="236"/>
      <c r="K204" s="208">
        <v>2</v>
      </c>
      <c r="L204" s="213">
        <v>150</v>
      </c>
      <c r="M204" s="197">
        <v>75</v>
      </c>
      <c r="N204" s="20">
        <v>75</v>
      </c>
      <c r="O204" s="142"/>
      <c r="P204" s="208"/>
    </row>
    <row r="205" spans="1:16" ht="12.75" customHeight="1">
      <c r="A205" s="348">
        <v>145</v>
      </c>
      <c r="B205" s="369" t="s">
        <v>933</v>
      </c>
      <c r="C205" s="357">
        <v>2016</v>
      </c>
      <c r="D205" s="369">
        <v>1131963</v>
      </c>
      <c r="E205" s="357"/>
      <c r="F205" s="357"/>
      <c r="G205" s="236" t="s">
        <v>533</v>
      </c>
      <c r="H205" s="369">
        <v>1</v>
      </c>
      <c r="I205" s="388">
        <v>558</v>
      </c>
      <c r="J205" s="236"/>
      <c r="K205" s="208">
        <v>1</v>
      </c>
      <c r="L205" s="213">
        <v>558</v>
      </c>
      <c r="M205" s="197">
        <v>279</v>
      </c>
      <c r="N205" s="20">
        <v>279</v>
      </c>
      <c r="O205" s="142"/>
      <c r="P205" s="208"/>
    </row>
    <row r="206" spans="1:16" ht="12.75" customHeight="1">
      <c r="A206" s="348">
        <v>146</v>
      </c>
      <c r="B206" s="369" t="s">
        <v>882</v>
      </c>
      <c r="C206" s="357">
        <v>2016</v>
      </c>
      <c r="D206" s="369">
        <v>1131964</v>
      </c>
      <c r="E206" s="357"/>
      <c r="F206" s="357"/>
      <c r="G206" s="236" t="s">
        <v>533</v>
      </c>
      <c r="H206" s="369">
        <v>1</v>
      </c>
      <c r="I206" s="388">
        <v>28</v>
      </c>
      <c r="J206" s="236"/>
      <c r="K206" s="208">
        <v>1</v>
      </c>
      <c r="L206" s="213">
        <v>28</v>
      </c>
      <c r="M206" s="197">
        <v>14</v>
      </c>
      <c r="N206" s="20">
        <v>14</v>
      </c>
      <c r="O206" s="142"/>
      <c r="P206" s="208"/>
    </row>
    <row r="207" spans="1:16" ht="12.75" customHeight="1">
      <c r="A207" s="348">
        <v>147</v>
      </c>
      <c r="B207" s="369" t="s">
        <v>934</v>
      </c>
      <c r="C207" s="357">
        <v>2017</v>
      </c>
      <c r="D207" s="369">
        <v>1131967</v>
      </c>
      <c r="E207" s="357"/>
      <c r="F207" s="357"/>
      <c r="G207" s="236" t="s">
        <v>533</v>
      </c>
      <c r="H207" s="369">
        <v>1</v>
      </c>
      <c r="I207" s="388">
        <v>476</v>
      </c>
      <c r="J207" s="236"/>
      <c r="K207" s="208">
        <v>1</v>
      </c>
      <c r="L207" s="213">
        <v>476</v>
      </c>
      <c r="M207" s="197">
        <v>238</v>
      </c>
      <c r="N207" s="20">
        <v>238</v>
      </c>
      <c r="O207" s="142"/>
      <c r="P207" s="208"/>
    </row>
    <row r="208" spans="1:16" ht="12.75" customHeight="1">
      <c r="A208" s="348">
        <v>148</v>
      </c>
      <c r="B208" s="369" t="s">
        <v>935</v>
      </c>
      <c r="C208" s="357">
        <v>2018</v>
      </c>
      <c r="D208" s="378" t="s">
        <v>936</v>
      </c>
      <c r="E208" s="357"/>
      <c r="F208" s="357"/>
      <c r="G208" s="236" t="s">
        <v>533</v>
      </c>
      <c r="H208" s="369">
        <v>6</v>
      </c>
      <c r="I208" s="388">
        <v>6300</v>
      </c>
      <c r="J208" s="236"/>
      <c r="K208" s="208">
        <v>6</v>
      </c>
      <c r="L208" s="213">
        <v>6300</v>
      </c>
      <c r="M208" s="197">
        <v>3150</v>
      </c>
      <c r="N208" s="20">
        <v>3150</v>
      </c>
      <c r="O208" s="142"/>
      <c r="P208" s="208"/>
    </row>
    <row r="209" spans="1:16" ht="12.75" customHeight="1">
      <c r="A209" s="348">
        <v>149</v>
      </c>
      <c r="B209" s="382" t="s">
        <v>937</v>
      </c>
      <c r="C209" s="357">
        <v>2018</v>
      </c>
      <c r="D209" s="357">
        <v>1131969</v>
      </c>
      <c r="E209" s="357"/>
      <c r="F209" s="357"/>
      <c r="G209" s="236" t="s">
        <v>533</v>
      </c>
      <c r="H209" s="359">
        <v>1</v>
      </c>
      <c r="I209" s="351">
        <v>3700</v>
      </c>
      <c r="J209" s="236"/>
      <c r="K209" s="208">
        <v>1</v>
      </c>
      <c r="L209" s="213">
        <v>3700</v>
      </c>
      <c r="M209" s="197">
        <v>1850</v>
      </c>
      <c r="N209" s="20">
        <v>1850</v>
      </c>
      <c r="O209" s="142"/>
      <c r="P209" s="208"/>
    </row>
    <row r="210" spans="1:16" ht="12.75" customHeight="1">
      <c r="A210" s="348">
        <v>150</v>
      </c>
      <c r="B210" s="357" t="s">
        <v>938</v>
      </c>
      <c r="C210" s="357">
        <v>2019</v>
      </c>
      <c r="D210" s="357">
        <v>1131970</v>
      </c>
      <c r="E210" s="357"/>
      <c r="F210" s="357"/>
      <c r="G210" s="236" t="s">
        <v>533</v>
      </c>
      <c r="H210" s="359">
        <v>1</v>
      </c>
      <c r="I210" s="351">
        <v>490</v>
      </c>
      <c r="J210" s="236"/>
      <c r="K210" s="208">
        <v>1</v>
      </c>
      <c r="L210" s="213">
        <v>490</v>
      </c>
      <c r="M210" s="197">
        <v>245</v>
      </c>
      <c r="N210" s="20">
        <v>245</v>
      </c>
      <c r="O210" s="142"/>
      <c r="P210" s="208"/>
    </row>
    <row r="211" spans="1:16" ht="12.75" customHeight="1">
      <c r="A211" s="348">
        <v>151</v>
      </c>
      <c r="B211" s="357" t="s">
        <v>939</v>
      </c>
      <c r="C211" s="357">
        <v>2020</v>
      </c>
      <c r="D211" s="357">
        <v>1131971</v>
      </c>
      <c r="E211" s="357"/>
      <c r="F211" s="357"/>
      <c r="G211" s="236" t="s">
        <v>533</v>
      </c>
      <c r="H211" s="359">
        <v>1</v>
      </c>
      <c r="I211" s="351">
        <v>1649</v>
      </c>
      <c r="J211" s="236"/>
      <c r="K211" s="208">
        <v>1</v>
      </c>
      <c r="L211" s="213">
        <v>1649</v>
      </c>
      <c r="M211" s="197">
        <v>824.5</v>
      </c>
      <c r="N211" s="20">
        <v>824.5</v>
      </c>
      <c r="O211" s="142"/>
      <c r="P211" s="208"/>
    </row>
    <row r="212" spans="1:16" ht="12.75" customHeight="1">
      <c r="A212" s="348">
        <v>152</v>
      </c>
      <c r="B212" s="369" t="s">
        <v>940</v>
      </c>
      <c r="C212" s="357">
        <v>2020</v>
      </c>
      <c r="D212" s="378" t="s">
        <v>945</v>
      </c>
      <c r="E212" s="357"/>
      <c r="F212" s="357"/>
      <c r="G212" s="236" t="s">
        <v>533</v>
      </c>
      <c r="H212" s="369">
        <v>7</v>
      </c>
      <c r="I212" s="388">
        <v>599</v>
      </c>
      <c r="J212" s="236"/>
      <c r="K212" s="208">
        <v>7</v>
      </c>
      <c r="L212" s="213">
        <v>599</v>
      </c>
      <c r="M212" s="197">
        <v>299.5</v>
      </c>
      <c r="N212" s="20">
        <v>299.5</v>
      </c>
      <c r="O212" s="142"/>
      <c r="P212" s="208"/>
    </row>
    <row r="213" spans="1:16" ht="12.75" customHeight="1">
      <c r="A213" s="348">
        <v>153</v>
      </c>
      <c r="B213" s="369" t="s">
        <v>941</v>
      </c>
      <c r="C213" s="357">
        <v>2020</v>
      </c>
      <c r="D213" s="369">
        <v>11131972</v>
      </c>
      <c r="E213" s="357"/>
      <c r="F213" s="357"/>
      <c r="G213" s="236" t="s">
        <v>533</v>
      </c>
      <c r="H213" s="369">
        <v>1</v>
      </c>
      <c r="I213" s="388">
        <v>985</v>
      </c>
      <c r="J213" s="236"/>
      <c r="K213" s="208">
        <v>1</v>
      </c>
      <c r="L213" s="213">
        <v>985</v>
      </c>
      <c r="M213" s="197">
        <v>492.5</v>
      </c>
      <c r="N213" s="20">
        <v>492.5</v>
      </c>
      <c r="O213" s="142"/>
      <c r="P213" s="208"/>
    </row>
    <row r="214" spans="1:16" ht="12.75" customHeight="1">
      <c r="A214" s="348">
        <v>154</v>
      </c>
      <c r="B214" s="357" t="s">
        <v>942</v>
      </c>
      <c r="C214" s="363">
        <v>1994</v>
      </c>
      <c r="D214" s="363" t="s">
        <v>946</v>
      </c>
      <c r="E214" s="357"/>
      <c r="F214" s="357"/>
      <c r="G214" s="236" t="s">
        <v>533</v>
      </c>
      <c r="H214" s="359">
        <v>31</v>
      </c>
      <c r="I214" s="351">
        <v>155</v>
      </c>
      <c r="J214" s="236"/>
      <c r="K214" s="208">
        <v>31</v>
      </c>
      <c r="L214" s="213">
        <v>155</v>
      </c>
      <c r="M214" s="197">
        <v>77.5</v>
      </c>
      <c r="N214" s="20">
        <v>77.5</v>
      </c>
      <c r="O214" s="142"/>
      <c r="P214" s="208"/>
    </row>
    <row r="215" spans="1:16" ht="12.75" customHeight="1">
      <c r="A215" s="348">
        <v>155</v>
      </c>
      <c r="B215" s="369" t="s">
        <v>943</v>
      </c>
      <c r="C215" s="363">
        <v>1994</v>
      </c>
      <c r="D215" s="369">
        <v>1131564</v>
      </c>
      <c r="E215" s="357"/>
      <c r="F215" s="357"/>
      <c r="G215" s="363"/>
      <c r="H215" s="369">
        <v>1</v>
      </c>
      <c r="I215" s="388">
        <v>5</v>
      </c>
      <c r="J215" s="363"/>
      <c r="K215" s="353">
        <v>1</v>
      </c>
      <c r="L215" s="354">
        <v>5</v>
      </c>
      <c r="M215" s="429">
        <v>2.5</v>
      </c>
      <c r="N215" s="351">
        <v>2.5</v>
      </c>
      <c r="O215" s="350"/>
      <c r="P215" s="208"/>
    </row>
    <row r="216" spans="1:25" ht="12.75" customHeight="1">
      <c r="A216" s="10"/>
      <c r="B216" s="579" t="s">
        <v>1205</v>
      </c>
      <c r="C216" s="580"/>
      <c r="D216" s="580"/>
      <c r="E216" s="580"/>
      <c r="F216" s="580"/>
      <c r="G216" s="581"/>
      <c r="H216" s="411">
        <f>SUM(H217:H238)</f>
        <v>225</v>
      </c>
      <c r="I216" s="412">
        <f>SUM(I217:I238)</f>
        <v>6060.95</v>
      </c>
      <c r="J216" s="415"/>
      <c r="K216" s="411">
        <f>SUM(K217:K238)</f>
        <v>225</v>
      </c>
      <c r="L216" s="412">
        <f>SUM(L217:L238)</f>
        <v>6060.95</v>
      </c>
      <c r="M216" s="424"/>
      <c r="N216" s="422">
        <f>SUM(N217:N238)</f>
        <v>6060.95</v>
      </c>
      <c r="O216" s="142"/>
      <c r="P216" s="184"/>
      <c r="R216" s="279"/>
      <c r="S216" s="276"/>
      <c r="T216" s="276"/>
      <c r="U216" s="280"/>
      <c r="V216" s="281"/>
      <c r="W216" s="276"/>
      <c r="X216" s="14"/>
      <c r="Y216" s="14"/>
    </row>
    <row r="217" spans="1:25" ht="12.75" customHeight="1">
      <c r="A217" s="348">
        <v>1</v>
      </c>
      <c r="B217" s="369" t="s">
        <v>947</v>
      </c>
      <c r="C217" s="252"/>
      <c r="D217" s="242"/>
      <c r="E217" s="236"/>
      <c r="F217" s="236"/>
      <c r="G217" s="236" t="s">
        <v>533</v>
      </c>
      <c r="H217" s="369">
        <v>38</v>
      </c>
      <c r="I217" s="388">
        <v>206</v>
      </c>
      <c r="J217" s="236"/>
      <c r="K217" s="369">
        <v>38</v>
      </c>
      <c r="L217" s="388">
        <v>206</v>
      </c>
      <c r="M217" s="197"/>
      <c r="N217" s="20">
        <f aca="true" t="shared" si="0" ref="N217:N237">L217-M217</f>
        <v>206</v>
      </c>
      <c r="O217" s="142"/>
      <c r="P217" s="184"/>
      <c r="R217" s="279"/>
      <c r="S217" s="276"/>
      <c r="T217" s="276"/>
      <c r="U217" s="280"/>
      <c r="V217" s="281"/>
      <c r="W217" s="276"/>
      <c r="X217" s="14"/>
      <c r="Y217" s="14"/>
    </row>
    <row r="218" spans="1:25" ht="12.75" customHeight="1">
      <c r="A218" s="348">
        <v>2</v>
      </c>
      <c r="B218" s="369" t="s">
        <v>948</v>
      </c>
      <c r="C218" s="252"/>
      <c r="D218" s="242"/>
      <c r="E218" s="236"/>
      <c r="F218" s="236"/>
      <c r="G218" s="236" t="s">
        <v>533</v>
      </c>
      <c r="H218" s="369">
        <v>2</v>
      </c>
      <c r="I218" s="388">
        <v>10</v>
      </c>
      <c r="J218" s="236"/>
      <c r="K218" s="369">
        <v>2</v>
      </c>
      <c r="L218" s="388">
        <v>10</v>
      </c>
      <c r="M218" s="197"/>
      <c r="N218" s="20">
        <f t="shared" si="0"/>
        <v>10</v>
      </c>
      <c r="O218" s="142"/>
      <c r="P218" s="184"/>
      <c r="R218" s="279"/>
      <c r="S218" s="276"/>
      <c r="T218" s="276"/>
      <c r="U218" s="280"/>
      <c r="V218" s="281"/>
      <c r="W218" s="276"/>
      <c r="X218" s="14"/>
      <c r="Y218" s="14"/>
    </row>
    <row r="219" spans="1:25" ht="12.75" customHeight="1">
      <c r="A219" s="348">
        <v>3</v>
      </c>
      <c r="B219" s="369" t="s">
        <v>949</v>
      </c>
      <c r="C219" s="252"/>
      <c r="D219" s="242"/>
      <c r="E219" s="236"/>
      <c r="F219" s="236"/>
      <c r="G219" s="236" t="s">
        <v>533</v>
      </c>
      <c r="H219" s="369">
        <v>4</v>
      </c>
      <c r="I219" s="388">
        <v>120</v>
      </c>
      <c r="J219" s="236"/>
      <c r="K219" s="369">
        <v>4</v>
      </c>
      <c r="L219" s="388">
        <v>120</v>
      </c>
      <c r="M219" s="197"/>
      <c r="N219" s="20">
        <f t="shared" si="0"/>
        <v>120</v>
      </c>
      <c r="O219" s="142"/>
      <c r="P219" s="184"/>
      <c r="R219" s="279"/>
      <c r="S219" s="276"/>
      <c r="T219" s="276"/>
      <c r="U219" s="280"/>
      <c r="V219" s="281"/>
      <c r="W219" s="276"/>
      <c r="X219" s="14"/>
      <c r="Y219" s="14"/>
    </row>
    <row r="220" spans="1:25" ht="12.75" customHeight="1">
      <c r="A220" s="348">
        <v>4</v>
      </c>
      <c r="B220" s="369" t="s">
        <v>950</v>
      </c>
      <c r="C220" s="252"/>
      <c r="D220" s="242"/>
      <c r="E220" s="236"/>
      <c r="F220" s="236"/>
      <c r="G220" s="236" t="s">
        <v>533</v>
      </c>
      <c r="H220" s="369">
        <v>2</v>
      </c>
      <c r="I220" s="388">
        <v>98</v>
      </c>
      <c r="J220" s="236"/>
      <c r="K220" s="369">
        <v>2</v>
      </c>
      <c r="L220" s="388">
        <v>98</v>
      </c>
      <c r="M220" s="197"/>
      <c r="N220" s="20">
        <f t="shared" si="0"/>
        <v>98</v>
      </c>
      <c r="O220" s="142"/>
      <c r="P220" s="184"/>
      <c r="R220" s="279"/>
      <c r="S220" s="276"/>
      <c r="T220" s="276"/>
      <c r="U220" s="280"/>
      <c r="V220" s="281"/>
      <c r="W220" s="276"/>
      <c r="X220" s="14"/>
      <c r="Y220" s="14"/>
    </row>
    <row r="221" spans="1:25" ht="12.75" customHeight="1">
      <c r="A221" s="348">
        <v>5</v>
      </c>
      <c r="B221" s="369" t="s">
        <v>951</v>
      </c>
      <c r="C221" s="252"/>
      <c r="D221" s="242"/>
      <c r="E221" s="236"/>
      <c r="F221" s="236"/>
      <c r="G221" s="236" t="s">
        <v>533</v>
      </c>
      <c r="H221" s="369">
        <v>12</v>
      </c>
      <c r="I221" s="369">
        <v>1956.15</v>
      </c>
      <c r="J221" s="236"/>
      <c r="K221" s="369">
        <v>12</v>
      </c>
      <c r="L221" s="369">
        <v>1956.15</v>
      </c>
      <c r="M221" s="197"/>
      <c r="N221" s="20">
        <f t="shared" si="0"/>
        <v>1956.15</v>
      </c>
      <c r="O221" s="142"/>
      <c r="P221" s="184"/>
      <c r="R221" s="279"/>
      <c r="S221" s="276"/>
      <c r="T221" s="276"/>
      <c r="U221" s="280"/>
      <c r="V221" s="281"/>
      <c r="W221" s="276"/>
      <c r="X221" s="14"/>
      <c r="Y221" s="14"/>
    </row>
    <row r="222" spans="1:25" ht="12.75" customHeight="1">
      <c r="A222" s="348">
        <v>6</v>
      </c>
      <c r="B222" s="369" t="s">
        <v>952</v>
      </c>
      <c r="C222" s="252"/>
      <c r="D222" s="242"/>
      <c r="E222" s="236"/>
      <c r="F222" s="236"/>
      <c r="G222" s="236" t="s">
        <v>533</v>
      </c>
      <c r="H222" s="359">
        <v>1</v>
      </c>
      <c r="I222" s="351">
        <v>25</v>
      </c>
      <c r="J222" s="236"/>
      <c r="K222" s="359">
        <v>1</v>
      </c>
      <c r="L222" s="351">
        <v>25</v>
      </c>
      <c r="M222" s="197"/>
      <c r="N222" s="20">
        <f t="shared" si="0"/>
        <v>25</v>
      </c>
      <c r="O222" s="142"/>
      <c r="P222" s="184"/>
      <c r="R222" s="279"/>
      <c r="S222" s="276"/>
      <c r="T222" s="276"/>
      <c r="U222" s="280"/>
      <c r="V222" s="281"/>
      <c r="W222" s="276"/>
      <c r="X222" s="14"/>
      <c r="Y222" s="14"/>
    </row>
    <row r="223" spans="1:25" ht="12.75" customHeight="1">
      <c r="A223" s="348">
        <v>7</v>
      </c>
      <c r="B223" s="369" t="s">
        <v>953</v>
      </c>
      <c r="C223" s="252"/>
      <c r="D223" s="242"/>
      <c r="E223" s="236"/>
      <c r="F223" s="236"/>
      <c r="G223" s="236" t="s">
        <v>533</v>
      </c>
      <c r="H223" s="359">
        <v>1</v>
      </c>
      <c r="I223" s="351">
        <v>15</v>
      </c>
      <c r="J223" s="236"/>
      <c r="K223" s="359">
        <v>1</v>
      </c>
      <c r="L223" s="351">
        <v>15</v>
      </c>
      <c r="M223" s="197"/>
      <c r="N223" s="20">
        <f t="shared" si="0"/>
        <v>15</v>
      </c>
      <c r="O223" s="142"/>
      <c r="P223" s="184"/>
      <c r="R223" s="279"/>
      <c r="S223" s="276"/>
      <c r="T223" s="276"/>
      <c r="U223" s="280"/>
      <c r="V223" s="281"/>
      <c r="W223" s="276"/>
      <c r="X223" s="14"/>
      <c r="Y223" s="14"/>
    </row>
    <row r="224" spans="1:25" ht="12.75" customHeight="1">
      <c r="A224" s="348">
        <v>8</v>
      </c>
      <c r="B224" s="357" t="s">
        <v>954</v>
      </c>
      <c r="C224" s="252"/>
      <c r="D224" s="242"/>
      <c r="E224" s="236"/>
      <c r="F224" s="236"/>
      <c r="G224" s="236" t="s">
        <v>533</v>
      </c>
      <c r="H224" s="359">
        <v>4</v>
      </c>
      <c r="I224" s="351">
        <v>32</v>
      </c>
      <c r="J224" s="236"/>
      <c r="K224" s="359">
        <v>4</v>
      </c>
      <c r="L224" s="351">
        <v>32</v>
      </c>
      <c r="M224" s="197"/>
      <c r="N224" s="20">
        <f t="shared" si="0"/>
        <v>32</v>
      </c>
      <c r="O224" s="142"/>
      <c r="P224" s="184"/>
      <c r="R224" s="279"/>
      <c r="S224" s="276"/>
      <c r="T224" s="276"/>
      <c r="U224" s="280"/>
      <c r="V224" s="281"/>
      <c r="W224" s="276"/>
      <c r="X224" s="14"/>
      <c r="Y224" s="14"/>
    </row>
    <row r="225" spans="1:25" ht="12.75" customHeight="1">
      <c r="A225" s="348">
        <v>9</v>
      </c>
      <c r="B225" s="357" t="s">
        <v>955</v>
      </c>
      <c r="C225" s="252"/>
      <c r="D225" s="242"/>
      <c r="E225" s="236"/>
      <c r="F225" s="236"/>
      <c r="G225" s="236" t="s">
        <v>533</v>
      </c>
      <c r="H225" s="359">
        <v>7</v>
      </c>
      <c r="I225" s="351">
        <v>98</v>
      </c>
      <c r="J225" s="236"/>
      <c r="K225" s="359">
        <v>7</v>
      </c>
      <c r="L225" s="351">
        <v>98</v>
      </c>
      <c r="M225" s="197"/>
      <c r="N225" s="20">
        <f t="shared" si="0"/>
        <v>98</v>
      </c>
      <c r="O225" s="142"/>
      <c r="P225" s="184"/>
      <c r="R225" s="279"/>
      <c r="S225" s="276"/>
      <c r="T225" s="276"/>
      <c r="U225" s="280"/>
      <c r="V225" s="281"/>
      <c r="W225" s="276"/>
      <c r="X225" s="14"/>
      <c r="Y225" s="14"/>
    </row>
    <row r="226" spans="1:25" ht="12.75" customHeight="1">
      <c r="A226" s="348">
        <v>10</v>
      </c>
      <c r="B226" s="357" t="s">
        <v>956</v>
      </c>
      <c r="C226" s="252"/>
      <c r="D226" s="242"/>
      <c r="E226" s="236"/>
      <c r="F226" s="236"/>
      <c r="G226" s="236" t="s">
        <v>533</v>
      </c>
      <c r="H226" s="359">
        <v>1</v>
      </c>
      <c r="I226" s="351">
        <v>29</v>
      </c>
      <c r="J226" s="236"/>
      <c r="K226" s="359">
        <v>1</v>
      </c>
      <c r="L226" s="351">
        <v>29</v>
      </c>
      <c r="M226" s="197"/>
      <c r="N226" s="20">
        <f t="shared" si="0"/>
        <v>29</v>
      </c>
      <c r="O226" s="142"/>
      <c r="P226" s="184"/>
      <c r="R226" s="279"/>
      <c r="S226" s="276"/>
      <c r="T226" s="276"/>
      <c r="U226" s="280"/>
      <c r="V226" s="281"/>
      <c r="W226" s="276"/>
      <c r="X226" s="14"/>
      <c r="Y226" s="14"/>
    </row>
    <row r="227" spans="1:25" ht="12.75" customHeight="1">
      <c r="A227" s="348">
        <v>11</v>
      </c>
      <c r="B227" s="357" t="s">
        <v>957</v>
      </c>
      <c r="C227" s="252"/>
      <c r="D227" s="242"/>
      <c r="E227" s="12"/>
      <c r="F227" s="12"/>
      <c r="G227" s="236" t="s">
        <v>533</v>
      </c>
      <c r="H227" s="359">
        <v>3</v>
      </c>
      <c r="I227" s="351">
        <v>1674</v>
      </c>
      <c r="J227" s="12"/>
      <c r="K227" s="359">
        <v>3</v>
      </c>
      <c r="L227" s="351">
        <v>1674</v>
      </c>
      <c r="M227" s="20"/>
      <c r="N227" s="20">
        <f t="shared" si="0"/>
        <v>1674</v>
      </c>
      <c r="O227" s="18"/>
      <c r="P227" s="184"/>
      <c r="R227" s="279"/>
      <c r="S227" s="276"/>
      <c r="T227" s="276"/>
      <c r="U227" s="280"/>
      <c r="V227" s="281"/>
      <c r="W227" s="276"/>
      <c r="X227" s="276"/>
      <c r="Y227" s="14"/>
    </row>
    <row r="228" spans="1:25" ht="12.75" customHeight="1">
      <c r="A228" s="348">
        <v>12</v>
      </c>
      <c r="B228" s="369" t="s">
        <v>958</v>
      </c>
      <c r="C228" s="252"/>
      <c r="D228" s="242"/>
      <c r="E228" s="12"/>
      <c r="F228" s="12"/>
      <c r="G228" s="236" t="s">
        <v>533</v>
      </c>
      <c r="H228" s="359">
        <v>20</v>
      </c>
      <c r="I228" s="351">
        <v>350</v>
      </c>
      <c r="J228" s="12"/>
      <c r="K228" s="359">
        <v>20</v>
      </c>
      <c r="L228" s="351">
        <v>350</v>
      </c>
      <c r="M228" s="20"/>
      <c r="N228" s="20">
        <f t="shared" si="0"/>
        <v>350</v>
      </c>
      <c r="O228" s="18"/>
      <c r="P228" s="184"/>
      <c r="R228" s="279"/>
      <c r="S228" s="276"/>
      <c r="T228" s="276"/>
      <c r="U228" s="280"/>
      <c r="V228" s="281"/>
      <c r="W228" s="276"/>
      <c r="X228" s="276"/>
      <c r="Y228" s="14"/>
    </row>
    <row r="229" spans="1:25" ht="12.75" customHeight="1">
      <c r="A229" s="348">
        <v>13</v>
      </c>
      <c r="B229" s="369" t="s">
        <v>959</v>
      </c>
      <c r="C229" s="252"/>
      <c r="D229" s="242"/>
      <c r="E229" s="12"/>
      <c r="F229" s="12"/>
      <c r="G229" s="236" t="s">
        <v>533</v>
      </c>
      <c r="H229" s="359">
        <v>40</v>
      </c>
      <c r="I229" s="351">
        <v>52</v>
      </c>
      <c r="J229" s="12"/>
      <c r="K229" s="359">
        <v>40</v>
      </c>
      <c r="L229" s="351">
        <v>52</v>
      </c>
      <c r="M229" s="20"/>
      <c r="N229" s="20">
        <f t="shared" si="0"/>
        <v>52</v>
      </c>
      <c r="O229" s="18"/>
      <c r="P229" s="184"/>
      <c r="R229" s="279"/>
      <c r="S229" s="276"/>
      <c r="T229" s="276"/>
      <c r="U229" s="280"/>
      <c r="V229" s="281"/>
      <c r="W229" s="276"/>
      <c r="X229" s="276"/>
      <c r="Y229" s="14"/>
    </row>
    <row r="230" spans="1:25" ht="12.75" customHeight="1">
      <c r="A230" s="348">
        <v>14</v>
      </c>
      <c r="B230" s="369" t="s">
        <v>960</v>
      </c>
      <c r="C230" s="252"/>
      <c r="D230" s="242"/>
      <c r="E230" s="12"/>
      <c r="F230" s="12"/>
      <c r="G230" s="236" t="s">
        <v>533</v>
      </c>
      <c r="H230" s="359">
        <v>1</v>
      </c>
      <c r="I230" s="351">
        <v>14.1</v>
      </c>
      <c r="J230" s="12"/>
      <c r="K230" s="359">
        <v>1</v>
      </c>
      <c r="L230" s="351">
        <v>14.1</v>
      </c>
      <c r="M230" s="20"/>
      <c r="N230" s="20">
        <f t="shared" si="0"/>
        <v>14.1</v>
      </c>
      <c r="O230" s="18"/>
      <c r="P230" s="184"/>
      <c r="R230" s="277"/>
      <c r="S230" s="276"/>
      <c r="T230" s="276"/>
      <c r="U230" s="280"/>
      <c r="V230" s="281"/>
      <c r="W230" s="276"/>
      <c r="X230" s="276"/>
      <c r="Y230" s="14"/>
    </row>
    <row r="231" spans="1:25" ht="12.75" customHeight="1">
      <c r="A231" s="348">
        <v>15</v>
      </c>
      <c r="B231" s="369" t="s">
        <v>949</v>
      </c>
      <c r="C231" s="282"/>
      <c r="D231" s="242"/>
      <c r="E231" s="12"/>
      <c r="F231" s="12"/>
      <c r="G231" s="236" t="s">
        <v>533</v>
      </c>
      <c r="H231" s="359">
        <v>2</v>
      </c>
      <c r="I231" s="351">
        <v>98</v>
      </c>
      <c r="J231" s="12"/>
      <c r="K231" s="359">
        <v>2</v>
      </c>
      <c r="L231" s="351">
        <v>98</v>
      </c>
      <c r="M231" s="20"/>
      <c r="N231" s="20">
        <f t="shared" si="0"/>
        <v>98</v>
      </c>
      <c r="O231" s="18"/>
      <c r="P231" s="184"/>
      <c r="R231" s="279"/>
      <c r="S231" s="276"/>
      <c r="T231" s="276"/>
      <c r="U231" s="280"/>
      <c r="V231" s="281"/>
      <c r="W231" s="276"/>
      <c r="X231" s="276"/>
      <c r="Y231" s="14"/>
    </row>
    <row r="232" spans="1:25" ht="12.75" customHeight="1">
      <c r="A232" s="348">
        <v>16</v>
      </c>
      <c r="B232" s="382" t="s">
        <v>961</v>
      </c>
      <c r="C232" s="282"/>
      <c r="D232" s="242"/>
      <c r="E232" s="12"/>
      <c r="F232" s="12"/>
      <c r="G232" s="236" t="s">
        <v>533</v>
      </c>
      <c r="H232" s="382">
        <v>1</v>
      </c>
      <c r="I232" s="390">
        <v>36</v>
      </c>
      <c r="J232" s="12"/>
      <c r="K232" s="382">
        <v>1</v>
      </c>
      <c r="L232" s="390">
        <v>36</v>
      </c>
      <c r="M232" s="20"/>
      <c r="N232" s="20">
        <f t="shared" si="0"/>
        <v>36</v>
      </c>
      <c r="O232" s="18"/>
      <c r="P232" s="184"/>
      <c r="R232" s="279"/>
      <c r="S232" s="276"/>
      <c r="T232" s="276"/>
      <c r="U232" s="280"/>
      <c r="V232" s="281"/>
      <c r="W232" s="276"/>
      <c r="X232" s="276"/>
      <c r="Y232" s="14"/>
    </row>
    <row r="233" spans="1:25" ht="12.75" customHeight="1">
      <c r="A233" s="348">
        <v>17</v>
      </c>
      <c r="B233" s="382" t="s">
        <v>962</v>
      </c>
      <c r="C233" s="282"/>
      <c r="D233" s="242"/>
      <c r="E233" s="12"/>
      <c r="F233" s="12"/>
      <c r="G233" s="236" t="s">
        <v>533</v>
      </c>
      <c r="H233" s="382">
        <v>1</v>
      </c>
      <c r="I233" s="390">
        <v>17</v>
      </c>
      <c r="J233" s="12"/>
      <c r="K233" s="382">
        <v>1</v>
      </c>
      <c r="L233" s="390">
        <v>17</v>
      </c>
      <c r="M233" s="20"/>
      <c r="N233" s="20">
        <f t="shared" si="0"/>
        <v>17</v>
      </c>
      <c r="O233" s="18"/>
      <c r="P233" s="184"/>
      <c r="R233" s="279"/>
      <c r="S233" s="276"/>
      <c r="T233" s="276"/>
      <c r="U233" s="280"/>
      <c r="V233" s="281"/>
      <c r="W233" s="276"/>
      <c r="X233" s="276"/>
      <c r="Y233" s="14"/>
    </row>
    <row r="234" spans="1:25" ht="12.75" customHeight="1">
      <c r="A234" s="348">
        <v>18</v>
      </c>
      <c r="B234" s="382" t="s">
        <v>963</v>
      </c>
      <c r="C234" s="282"/>
      <c r="D234" s="242"/>
      <c r="E234" s="12"/>
      <c r="F234" s="12"/>
      <c r="G234" s="236" t="s">
        <v>533</v>
      </c>
      <c r="H234" s="382">
        <v>31</v>
      </c>
      <c r="I234" s="390">
        <v>186</v>
      </c>
      <c r="J234" s="12"/>
      <c r="K234" s="382">
        <v>31</v>
      </c>
      <c r="L234" s="390">
        <v>186</v>
      </c>
      <c r="M234" s="20"/>
      <c r="N234" s="20">
        <f t="shared" si="0"/>
        <v>186</v>
      </c>
      <c r="O234" s="18"/>
      <c r="P234" s="184"/>
      <c r="R234" s="279"/>
      <c r="S234" s="276"/>
      <c r="T234" s="276"/>
      <c r="U234" s="280"/>
      <c r="V234" s="281"/>
      <c r="W234" s="276"/>
      <c r="X234" s="276"/>
      <c r="Y234" s="14"/>
    </row>
    <row r="235" spans="1:25" ht="12.75" customHeight="1">
      <c r="A235" s="348">
        <v>19</v>
      </c>
      <c r="B235" s="382" t="s">
        <v>964</v>
      </c>
      <c r="C235" s="282"/>
      <c r="D235" s="242"/>
      <c r="E235" s="12"/>
      <c r="F235" s="12"/>
      <c r="G235" s="236" t="s">
        <v>533</v>
      </c>
      <c r="H235" s="382">
        <v>30</v>
      </c>
      <c r="I235" s="390">
        <v>171</v>
      </c>
      <c r="J235" s="12"/>
      <c r="K235" s="382">
        <v>30</v>
      </c>
      <c r="L235" s="390">
        <v>171</v>
      </c>
      <c r="M235" s="20"/>
      <c r="N235" s="20">
        <f t="shared" si="0"/>
        <v>171</v>
      </c>
      <c r="O235" s="18"/>
      <c r="P235" s="184"/>
      <c r="R235" s="278"/>
      <c r="S235" s="276"/>
      <c r="T235" s="276"/>
      <c r="U235" s="280"/>
      <c r="V235" s="281"/>
      <c r="W235" s="276"/>
      <c r="X235" s="276"/>
      <c r="Y235" s="14"/>
    </row>
    <row r="236" spans="1:25" ht="12.75" customHeight="1">
      <c r="A236" s="348">
        <v>20</v>
      </c>
      <c r="B236" s="382" t="s">
        <v>965</v>
      </c>
      <c r="C236" s="282"/>
      <c r="D236" s="242"/>
      <c r="E236" s="12"/>
      <c r="F236" s="12"/>
      <c r="G236" s="236" t="s">
        <v>533</v>
      </c>
      <c r="H236" s="184">
        <v>17</v>
      </c>
      <c r="I236" s="339">
        <v>850</v>
      </c>
      <c r="J236" s="12"/>
      <c r="K236" s="184">
        <v>17</v>
      </c>
      <c r="L236" s="339">
        <v>850</v>
      </c>
      <c r="M236" s="20"/>
      <c r="N236" s="20">
        <f t="shared" si="0"/>
        <v>850</v>
      </c>
      <c r="O236" s="18"/>
      <c r="P236" s="184"/>
      <c r="R236" s="279"/>
      <c r="S236" s="276"/>
      <c r="T236" s="276"/>
      <c r="U236" s="280"/>
      <c r="V236" s="281"/>
      <c r="W236" s="276"/>
      <c r="X236" s="276"/>
      <c r="Y236" s="14"/>
    </row>
    <row r="237" spans="1:25" ht="12.75" customHeight="1">
      <c r="A237" s="348">
        <v>21</v>
      </c>
      <c r="B237" s="382" t="s">
        <v>966</v>
      </c>
      <c r="C237" s="282"/>
      <c r="D237" s="242"/>
      <c r="E237" s="12"/>
      <c r="F237" s="12"/>
      <c r="G237" s="236" t="s">
        <v>533</v>
      </c>
      <c r="H237" s="184">
        <v>2</v>
      </c>
      <c r="I237" s="184">
        <v>21.2</v>
      </c>
      <c r="J237" s="12"/>
      <c r="K237" s="184">
        <v>2</v>
      </c>
      <c r="L237" s="184">
        <v>21.2</v>
      </c>
      <c r="M237" s="20"/>
      <c r="N237" s="20">
        <f t="shared" si="0"/>
        <v>21.2</v>
      </c>
      <c r="O237" s="18"/>
      <c r="P237" s="184"/>
      <c r="R237" s="279"/>
      <c r="S237" s="276"/>
      <c r="T237" s="276"/>
      <c r="U237" s="280"/>
      <c r="V237" s="281"/>
      <c r="W237" s="276"/>
      <c r="X237" s="276"/>
      <c r="Y237" s="14"/>
    </row>
    <row r="238" spans="1:25" ht="12.75" customHeight="1">
      <c r="A238" s="348">
        <v>22</v>
      </c>
      <c r="B238" s="377" t="s">
        <v>967</v>
      </c>
      <c r="C238" s="282"/>
      <c r="D238" s="242"/>
      <c r="E238" s="12"/>
      <c r="F238" s="12"/>
      <c r="G238" s="236" t="s">
        <v>533</v>
      </c>
      <c r="H238" s="208">
        <v>5</v>
      </c>
      <c r="I238" s="213">
        <v>2.5</v>
      </c>
      <c r="J238" s="12"/>
      <c r="K238" s="208">
        <v>5</v>
      </c>
      <c r="L238" s="213">
        <v>2.5</v>
      </c>
      <c r="M238" s="20"/>
      <c r="N238" s="20">
        <v>2.5</v>
      </c>
      <c r="O238" s="18"/>
      <c r="P238" s="184"/>
      <c r="R238" s="279"/>
      <c r="S238" s="276"/>
      <c r="T238" s="276"/>
      <c r="U238" s="280"/>
      <c r="V238" s="281"/>
      <c r="W238" s="276"/>
      <c r="X238" s="276"/>
      <c r="Y238" s="14"/>
    </row>
    <row r="239" spans="1:25" ht="12.75" customHeight="1">
      <c r="A239" s="348"/>
      <c r="B239" s="579" t="s">
        <v>1201</v>
      </c>
      <c r="C239" s="580"/>
      <c r="D239" s="580"/>
      <c r="E239" s="580"/>
      <c r="F239" s="580"/>
      <c r="G239" s="581"/>
      <c r="H239" s="420">
        <v>12809</v>
      </c>
      <c r="I239" s="412">
        <f>SUM(I240:I241)</f>
        <v>45235.4</v>
      </c>
      <c r="J239" s="415"/>
      <c r="K239" s="420">
        <v>12809</v>
      </c>
      <c r="L239" s="412">
        <f>SUM(L240:L241)</f>
        <v>45235.4</v>
      </c>
      <c r="M239" s="416"/>
      <c r="N239" s="422">
        <f>SUM(N240:N241)</f>
        <v>45235.4</v>
      </c>
      <c r="O239" s="18"/>
      <c r="P239" s="184"/>
      <c r="R239" s="279"/>
      <c r="S239" s="276"/>
      <c r="T239" s="276"/>
      <c r="U239" s="280"/>
      <c r="V239" s="281"/>
      <c r="W239" s="276"/>
      <c r="X239" s="276"/>
      <c r="Y239" s="14"/>
    </row>
    <row r="240" spans="1:25" ht="12.75" customHeight="1">
      <c r="A240" s="10">
        <v>1</v>
      </c>
      <c r="B240" s="423" t="s">
        <v>1202</v>
      </c>
      <c r="C240" s="252"/>
      <c r="D240" s="242"/>
      <c r="E240" s="236"/>
      <c r="F240" s="236"/>
      <c r="G240" s="236" t="s">
        <v>1206</v>
      </c>
      <c r="H240" s="374" t="s">
        <v>1204</v>
      </c>
      <c r="I240" s="376">
        <v>27054.4</v>
      </c>
      <c r="J240" s="236"/>
      <c r="K240" s="374" t="s">
        <v>1204</v>
      </c>
      <c r="L240" s="376">
        <v>27054.4</v>
      </c>
      <c r="M240" s="197"/>
      <c r="N240" s="376">
        <v>27054.4</v>
      </c>
      <c r="O240" s="18"/>
      <c r="P240" s="184"/>
      <c r="R240" s="279"/>
      <c r="S240" s="276"/>
      <c r="T240" s="276"/>
      <c r="U240" s="280"/>
      <c r="V240" s="281"/>
      <c r="W240" s="276"/>
      <c r="X240" s="276"/>
      <c r="Y240" s="14"/>
    </row>
    <row r="241" spans="1:25" ht="12.75" customHeight="1">
      <c r="A241" s="348">
        <v>2</v>
      </c>
      <c r="B241" s="423" t="s">
        <v>1203</v>
      </c>
      <c r="C241" s="252"/>
      <c r="D241" s="242"/>
      <c r="E241" s="236"/>
      <c r="F241" s="236"/>
      <c r="G241" s="236" t="s">
        <v>1206</v>
      </c>
      <c r="H241" s="374">
        <v>6057</v>
      </c>
      <c r="I241" s="374">
        <v>18181</v>
      </c>
      <c r="J241" s="236"/>
      <c r="K241" s="374">
        <v>6057</v>
      </c>
      <c r="L241" s="374">
        <v>18181</v>
      </c>
      <c r="M241" s="197"/>
      <c r="N241" s="374">
        <v>18181</v>
      </c>
      <c r="O241" s="18"/>
      <c r="P241" s="184"/>
      <c r="R241" s="279"/>
      <c r="S241" s="276"/>
      <c r="T241" s="276"/>
      <c r="U241" s="280"/>
      <c r="V241" s="281"/>
      <c r="W241" s="276"/>
      <c r="X241" s="276"/>
      <c r="Y241" s="14"/>
    </row>
    <row r="242" spans="1:25" ht="12.75" customHeight="1">
      <c r="A242" s="348"/>
      <c r="B242" s="446" t="s">
        <v>1189</v>
      </c>
      <c r="C242" s="447"/>
      <c r="D242" s="447"/>
      <c r="E242" s="421"/>
      <c r="F242" s="421"/>
      <c r="G242" s="421"/>
      <c r="H242" s="420">
        <f>SUM(H243:H253)</f>
        <v>59</v>
      </c>
      <c r="I242" s="412">
        <f>SUM(I243:I253)</f>
        <v>311.25</v>
      </c>
      <c r="J242" s="415"/>
      <c r="K242" s="420">
        <f>SUM(K243:K253)</f>
        <v>59</v>
      </c>
      <c r="L242" s="412">
        <f>SUM(L243:L253)</f>
        <v>311.25</v>
      </c>
      <c r="M242" s="416"/>
      <c r="N242" s="422">
        <f>SUM(N243:N253)</f>
        <v>311.25</v>
      </c>
      <c r="O242" s="18"/>
      <c r="P242" s="184"/>
      <c r="R242" s="279"/>
      <c r="S242" s="276"/>
      <c r="T242" s="276"/>
      <c r="U242" s="280"/>
      <c r="V242" s="281"/>
      <c r="W242" s="276"/>
      <c r="X242" s="276"/>
      <c r="Y242" s="14"/>
    </row>
    <row r="243" spans="1:25" ht="12.75" customHeight="1">
      <c r="A243" s="348">
        <v>1</v>
      </c>
      <c r="B243" s="369" t="s">
        <v>1190</v>
      </c>
      <c r="C243" s="407"/>
      <c r="D243" s="407"/>
      <c r="E243" s="268"/>
      <c r="F243" s="268"/>
      <c r="G243" s="236" t="s">
        <v>533</v>
      </c>
      <c r="H243" s="369">
        <v>6</v>
      </c>
      <c r="I243" s="388">
        <v>15.6</v>
      </c>
      <c r="J243" s="236"/>
      <c r="K243" s="369">
        <v>6</v>
      </c>
      <c r="L243" s="388">
        <v>15.6</v>
      </c>
      <c r="M243" s="20"/>
      <c r="N243" s="388">
        <v>15.6</v>
      </c>
      <c r="O243" s="18"/>
      <c r="P243" s="184"/>
      <c r="R243" s="279"/>
      <c r="S243" s="276"/>
      <c r="T243" s="276"/>
      <c r="U243" s="280"/>
      <c r="V243" s="281"/>
      <c r="W243" s="276"/>
      <c r="X243" s="276"/>
      <c r="Y243" s="14"/>
    </row>
    <row r="244" spans="1:25" ht="12.75" customHeight="1">
      <c r="A244" s="10">
        <v>2</v>
      </c>
      <c r="B244" s="369" t="s">
        <v>1191</v>
      </c>
      <c r="C244" s="268"/>
      <c r="D244" s="407"/>
      <c r="E244" s="268"/>
      <c r="F244" s="268"/>
      <c r="G244" s="236" t="s">
        <v>533</v>
      </c>
      <c r="H244" s="369">
        <v>6</v>
      </c>
      <c r="I244" s="388">
        <v>16.38</v>
      </c>
      <c r="J244" s="236"/>
      <c r="K244" s="369">
        <v>6</v>
      </c>
      <c r="L244" s="388">
        <v>16.38</v>
      </c>
      <c r="M244" s="20"/>
      <c r="N244" s="388">
        <v>16.38</v>
      </c>
      <c r="O244" s="18"/>
      <c r="P244" s="184"/>
      <c r="R244" s="279"/>
      <c r="S244" s="276"/>
      <c r="T244" s="276"/>
      <c r="U244" s="280"/>
      <c r="V244" s="281"/>
      <c r="W244" s="276"/>
      <c r="X244" s="276"/>
      <c r="Y244" s="14"/>
    </row>
    <row r="245" spans="1:25" ht="12.75" customHeight="1">
      <c r="A245" s="348">
        <v>3</v>
      </c>
      <c r="B245" s="369" t="s">
        <v>1192</v>
      </c>
      <c r="C245" s="268"/>
      <c r="D245" s="407"/>
      <c r="E245" s="268"/>
      <c r="F245" s="268"/>
      <c r="G245" s="236" t="s">
        <v>533</v>
      </c>
      <c r="H245" s="369">
        <v>6</v>
      </c>
      <c r="I245" s="388">
        <v>24.78</v>
      </c>
      <c r="J245" s="236"/>
      <c r="K245" s="369">
        <v>6</v>
      </c>
      <c r="L245" s="388">
        <v>24.78</v>
      </c>
      <c r="M245" s="20"/>
      <c r="N245" s="388">
        <v>24.78</v>
      </c>
      <c r="O245" s="18"/>
      <c r="P245" s="184"/>
      <c r="R245" s="279"/>
      <c r="S245" s="276"/>
      <c r="T245" s="276"/>
      <c r="U245" s="280"/>
      <c r="V245" s="281"/>
      <c r="W245" s="276"/>
      <c r="X245" s="276"/>
      <c r="Y245" s="14"/>
    </row>
    <row r="246" spans="1:25" ht="12.75" customHeight="1">
      <c r="A246" s="10">
        <v>4</v>
      </c>
      <c r="B246" s="369" t="s">
        <v>1193</v>
      </c>
      <c r="C246" s="268"/>
      <c r="D246" s="407"/>
      <c r="E246" s="268"/>
      <c r="F246" s="268"/>
      <c r="G246" s="236" t="s">
        <v>533</v>
      </c>
      <c r="H246" s="369">
        <v>6</v>
      </c>
      <c r="I246" s="388">
        <v>15.06</v>
      </c>
      <c r="J246" s="236"/>
      <c r="K246" s="369">
        <v>6</v>
      </c>
      <c r="L246" s="388">
        <v>15.06</v>
      </c>
      <c r="M246" s="20"/>
      <c r="N246" s="388">
        <v>15.06</v>
      </c>
      <c r="O246" s="18"/>
      <c r="P246" s="184"/>
      <c r="R246" s="279"/>
      <c r="S246" s="276"/>
      <c r="T246" s="276"/>
      <c r="U246" s="280"/>
      <c r="V246" s="281"/>
      <c r="W246" s="276"/>
      <c r="X246" s="276"/>
      <c r="Y246" s="14"/>
    </row>
    <row r="247" spans="1:25" ht="12.75" customHeight="1">
      <c r="A247" s="348">
        <v>5</v>
      </c>
      <c r="B247" s="369" t="s">
        <v>1194</v>
      </c>
      <c r="C247" s="268"/>
      <c r="D247" s="407"/>
      <c r="E247" s="268"/>
      <c r="F247" s="268"/>
      <c r="G247" s="236" t="s">
        <v>533</v>
      </c>
      <c r="H247" s="369">
        <v>6</v>
      </c>
      <c r="I247" s="369">
        <v>50.58</v>
      </c>
      <c r="J247" s="236"/>
      <c r="K247" s="369">
        <v>6</v>
      </c>
      <c r="L247" s="369">
        <v>50.58</v>
      </c>
      <c r="M247" s="20"/>
      <c r="N247" s="369">
        <v>50.58</v>
      </c>
      <c r="O247" s="18"/>
      <c r="P247" s="184"/>
      <c r="R247" s="279"/>
      <c r="S247" s="276"/>
      <c r="T247" s="276"/>
      <c r="U247" s="280"/>
      <c r="V247" s="281"/>
      <c r="W247" s="276"/>
      <c r="X247" s="276"/>
      <c r="Y247" s="14"/>
    </row>
    <row r="248" spans="1:25" ht="12.75" customHeight="1">
      <c r="A248" s="10">
        <v>6</v>
      </c>
      <c r="B248" s="369" t="s">
        <v>1195</v>
      </c>
      <c r="C248" s="268"/>
      <c r="D248" s="407"/>
      <c r="E248" s="268"/>
      <c r="F248" s="268"/>
      <c r="G248" s="236" t="s">
        <v>533</v>
      </c>
      <c r="H248" s="369">
        <v>1</v>
      </c>
      <c r="I248" s="369">
        <v>21.06</v>
      </c>
      <c r="J248" s="236"/>
      <c r="K248" s="369">
        <v>1</v>
      </c>
      <c r="L248" s="369">
        <v>21.06</v>
      </c>
      <c r="M248" s="20"/>
      <c r="N248" s="369">
        <v>21.06</v>
      </c>
      <c r="O248" s="18"/>
      <c r="P248" s="184"/>
      <c r="R248" s="279"/>
      <c r="S248" s="276"/>
      <c r="T248" s="276"/>
      <c r="U248" s="280"/>
      <c r="V248" s="281"/>
      <c r="W248" s="276"/>
      <c r="X248" s="276"/>
      <c r="Y248" s="14"/>
    </row>
    <row r="249" spans="1:25" ht="12.75" customHeight="1">
      <c r="A249" s="348">
        <v>7</v>
      </c>
      <c r="B249" s="369" t="s">
        <v>1196</v>
      </c>
      <c r="C249" s="268"/>
      <c r="D249" s="407"/>
      <c r="E249" s="268"/>
      <c r="F249" s="268"/>
      <c r="G249" s="236" t="s">
        <v>533</v>
      </c>
      <c r="H249" s="359">
        <v>7</v>
      </c>
      <c r="I249" s="351">
        <v>16.66</v>
      </c>
      <c r="J249" s="236"/>
      <c r="K249" s="359">
        <v>7</v>
      </c>
      <c r="L249" s="351">
        <v>16.66</v>
      </c>
      <c r="M249" s="20"/>
      <c r="N249" s="351">
        <v>16.66</v>
      </c>
      <c r="O249" s="18"/>
      <c r="P249" s="184"/>
      <c r="R249" s="279"/>
      <c r="S249" s="276"/>
      <c r="T249" s="276"/>
      <c r="U249" s="280"/>
      <c r="V249" s="281"/>
      <c r="W249" s="276"/>
      <c r="X249" s="276"/>
      <c r="Y249" s="14"/>
    </row>
    <row r="250" spans="1:25" ht="12.75" customHeight="1">
      <c r="A250" s="10">
        <v>8</v>
      </c>
      <c r="B250" s="369" t="s">
        <v>1197</v>
      </c>
      <c r="C250" s="268"/>
      <c r="D250" s="407"/>
      <c r="E250" s="268"/>
      <c r="F250" s="268"/>
      <c r="G250" s="236" t="s">
        <v>533</v>
      </c>
      <c r="H250" s="359">
        <v>7</v>
      </c>
      <c r="I250" s="351">
        <v>123.2</v>
      </c>
      <c r="J250" s="236"/>
      <c r="K250" s="359">
        <v>7</v>
      </c>
      <c r="L250" s="351">
        <v>123.2</v>
      </c>
      <c r="M250" s="20"/>
      <c r="N250" s="351">
        <v>123.2</v>
      </c>
      <c r="O250" s="18"/>
      <c r="P250" s="184"/>
      <c r="R250" s="279"/>
      <c r="S250" s="276"/>
      <c r="T250" s="276"/>
      <c r="U250" s="280"/>
      <c r="V250" s="281"/>
      <c r="W250" s="276"/>
      <c r="X250" s="276"/>
      <c r="Y250" s="14"/>
    </row>
    <row r="251" spans="1:25" ht="12.75" customHeight="1">
      <c r="A251" s="348">
        <v>9</v>
      </c>
      <c r="B251" s="357" t="s">
        <v>1198</v>
      </c>
      <c r="C251" s="252"/>
      <c r="D251" s="242"/>
      <c r="E251" s="236"/>
      <c r="F251" s="236"/>
      <c r="G251" s="236" t="s">
        <v>533</v>
      </c>
      <c r="H251" s="359">
        <v>3</v>
      </c>
      <c r="I251" s="351">
        <v>9.24</v>
      </c>
      <c r="J251" s="236"/>
      <c r="K251" s="359">
        <v>3</v>
      </c>
      <c r="L251" s="351">
        <v>9.24</v>
      </c>
      <c r="M251" s="20"/>
      <c r="N251" s="351">
        <v>9.24</v>
      </c>
      <c r="O251" s="18"/>
      <c r="P251" s="184"/>
      <c r="R251" s="279"/>
      <c r="S251" s="276"/>
      <c r="T251" s="276"/>
      <c r="U251" s="280"/>
      <c r="V251" s="281"/>
      <c r="W251" s="276"/>
      <c r="X251" s="276"/>
      <c r="Y251" s="14"/>
    </row>
    <row r="252" spans="1:25" ht="12.75" customHeight="1">
      <c r="A252" s="10">
        <v>10</v>
      </c>
      <c r="B252" s="357" t="s">
        <v>1199</v>
      </c>
      <c r="C252" s="252"/>
      <c r="D252" s="242"/>
      <c r="E252" s="236"/>
      <c r="F252" s="236"/>
      <c r="G252" s="236" t="s">
        <v>533</v>
      </c>
      <c r="H252" s="359">
        <v>10</v>
      </c>
      <c r="I252" s="351">
        <v>5.8</v>
      </c>
      <c r="J252" s="236"/>
      <c r="K252" s="359">
        <v>10</v>
      </c>
      <c r="L252" s="351">
        <v>5.8</v>
      </c>
      <c r="M252" s="20"/>
      <c r="N252" s="351">
        <v>5.8</v>
      </c>
      <c r="O252" s="18"/>
      <c r="P252" s="184"/>
      <c r="R252" s="279"/>
      <c r="S252" s="276"/>
      <c r="T252" s="276"/>
      <c r="U252" s="280"/>
      <c r="V252" s="281"/>
      <c r="W252" s="276"/>
      <c r="X252" s="276"/>
      <c r="Y252" s="14"/>
    </row>
    <row r="253" spans="1:25" ht="12.75" customHeight="1">
      <c r="A253" s="348">
        <v>11</v>
      </c>
      <c r="B253" s="357" t="s">
        <v>1200</v>
      </c>
      <c r="C253" s="252"/>
      <c r="D253" s="242"/>
      <c r="E253" s="236"/>
      <c r="F253" s="236"/>
      <c r="G253" s="236" t="s">
        <v>533</v>
      </c>
      <c r="H253" s="359">
        <v>1</v>
      </c>
      <c r="I253" s="351">
        <v>12.89</v>
      </c>
      <c r="J253" s="236"/>
      <c r="K253" s="359">
        <v>1</v>
      </c>
      <c r="L253" s="351">
        <v>12.89</v>
      </c>
      <c r="M253" s="20"/>
      <c r="N253" s="351">
        <v>12.89</v>
      </c>
      <c r="O253" s="18"/>
      <c r="P253" s="184"/>
      <c r="R253" s="279"/>
      <c r="S253" s="276"/>
      <c r="T253" s="276"/>
      <c r="U253" s="280"/>
      <c r="V253" s="281"/>
      <c r="W253" s="276"/>
      <c r="X253" s="276"/>
      <c r="Y253" s="14"/>
    </row>
    <row r="254" spans="1:25" ht="12.75" customHeight="1">
      <c r="A254" s="413"/>
      <c r="B254" s="579" t="s">
        <v>617</v>
      </c>
      <c r="C254" s="580"/>
      <c r="D254" s="580"/>
      <c r="E254" s="580"/>
      <c r="F254" s="580"/>
      <c r="G254" s="581"/>
      <c r="H254" s="414">
        <f>SUM(H255:H318)</f>
        <v>928.5310000000002</v>
      </c>
      <c r="I254" s="412">
        <f>SUM(I255:I318)</f>
        <v>13635.480000000005</v>
      </c>
      <c r="J254" s="415"/>
      <c r="K254" s="414">
        <f>SUM(K255:K341)</f>
        <v>31231.531</v>
      </c>
      <c r="L254" s="412">
        <f>SUM(L255:L318)</f>
        <v>13635.480000000005</v>
      </c>
      <c r="M254" s="416"/>
      <c r="N254" s="422">
        <f>SUM(N255:N318)</f>
        <v>13635.480000000005</v>
      </c>
      <c r="O254" s="452"/>
      <c r="P254" s="350"/>
      <c r="R254" s="279"/>
      <c r="S254" s="276"/>
      <c r="T254" s="276"/>
      <c r="U254" s="280"/>
      <c r="V254" s="281"/>
      <c r="W254" s="276"/>
      <c r="X254" s="276"/>
      <c r="Y254" s="14"/>
    </row>
    <row r="255" spans="1:25" ht="12.75" customHeight="1">
      <c r="A255" s="348">
        <v>1</v>
      </c>
      <c r="B255" s="419" t="s">
        <v>586</v>
      </c>
      <c r="C255" s="252"/>
      <c r="D255" s="242"/>
      <c r="E255" s="236"/>
      <c r="F255" s="236"/>
      <c r="G255" s="236"/>
      <c r="H255" s="296">
        <v>49.752</v>
      </c>
      <c r="I255" s="213">
        <v>910.09</v>
      </c>
      <c r="J255" s="236"/>
      <c r="K255" s="296">
        <v>49.752</v>
      </c>
      <c r="L255" s="213">
        <v>910.09</v>
      </c>
      <c r="M255" s="20"/>
      <c r="N255" s="213">
        <v>910.09</v>
      </c>
      <c r="O255" s="18"/>
      <c r="P255" s="184"/>
      <c r="R255" s="279"/>
      <c r="S255" s="276"/>
      <c r="T255" s="276"/>
      <c r="U255" s="280"/>
      <c r="V255" s="281"/>
      <c r="W255" s="276"/>
      <c r="X255" s="276"/>
      <c r="Y255" s="14"/>
    </row>
    <row r="256" spans="1:25" ht="12.75" customHeight="1">
      <c r="A256" s="348">
        <v>2</v>
      </c>
      <c r="B256" s="419" t="s">
        <v>1126</v>
      </c>
      <c r="C256" s="252"/>
      <c r="D256" s="242"/>
      <c r="E256" s="236"/>
      <c r="F256" s="236"/>
      <c r="G256" s="236"/>
      <c r="H256" s="296">
        <v>0</v>
      </c>
      <c r="I256" s="213">
        <v>0</v>
      </c>
      <c r="J256" s="236"/>
      <c r="K256" s="296">
        <v>0</v>
      </c>
      <c r="L256" s="213">
        <v>0</v>
      </c>
      <c r="M256" s="20"/>
      <c r="N256" s="213">
        <v>0</v>
      </c>
      <c r="O256" s="18"/>
      <c r="P256" s="184"/>
      <c r="R256" s="279"/>
      <c r="S256" s="276"/>
      <c r="T256" s="276"/>
      <c r="U256" s="280"/>
      <c r="V256" s="281"/>
      <c r="W256" s="276"/>
      <c r="X256" s="276"/>
      <c r="Y256" s="14"/>
    </row>
    <row r="257" spans="1:25" ht="12.75" customHeight="1">
      <c r="A257" s="348">
        <v>3</v>
      </c>
      <c r="B257" s="418" t="s">
        <v>1127</v>
      </c>
      <c r="C257" s="252"/>
      <c r="D257" s="242"/>
      <c r="E257" s="236"/>
      <c r="F257" s="236"/>
      <c r="G257" s="236"/>
      <c r="H257" s="296">
        <v>2.055</v>
      </c>
      <c r="I257" s="213">
        <v>110.54</v>
      </c>
      <c r="J257" s="236"/>
      <c r="K257" s="296">
        <v>2.055</v>
      </c>
      <c r="L257" s="213">
        <v>110.54</v>
      </c>
      <c r="M257" s="20"/>
      <c r="N257" s="213">
        <v>110.54</v>
      </c>
      <c r="O257" s="18"/>
      <c r="P257" s="184"/>
      <c r="R257" s="279"/>
      <c r="S257" s="276"/>
      <c r="T257" s="276"/>
      <c r="U257" s="280"/>
      <c r="V257" s="281"/>
      <c r="W257" s="276"/>
      <c r="X257" s="276"/>
      <c r="Y257" s="14"/>
    </row>
    <row r="258" spans="1:25" ht="12.75" customHeight="1">
      <c r="A258" s="348">
        <v>4</v>
      </c>
      <c r="B258" s="419" t="s">
        <v>1128</v>
      </c>
      <c r="C258" s="252"/>
      <c r="D258" s="242"/>
      <c r="E258" s="236"/>
      <c r="F258" s="236"/>
      <c r="G258" s="236"/>
      <c r="H258" s="296">
        <v>31.885</v>
      </c>
      <c r="I258" s="322">
        <v>558.26</v>
      </c>
      <c r="J258" s="236"/>
      <c r="K258" s="296">
        <v>31.885</v>
      </c>
      <c r="L258" s="322">
        <v>558.26</v>
      </c>
      <c r="M258" s="20"/>
      <c r="N258" s="322">
        <v>558.26</v>
      </c>
      <c r="O258" s="18"/>
      <c r="P258" s="184"/>
      <c r="R258" s="279"/>
      <c r="S258" s="276"/>
      <c r="T258" s="276"/>
      <c r="U258" s="280"/>
      <c r="V258" s="281"/>
      <c r="W258" s="276"/>
      <c r="X258" s="276"/>
      <c r="Y258" s="14"/>
    </row>
    <row r="259" spans="1:25" ht="12.75" customHeight="1">
      <c r="A259" s="348">
        <v>5</v>
      </c>
      <c r="B259" s="419" t="s">
        <v>1129</v>
      </c>
      <c r="C259" s="252"/>
      <c r="D259" s="242"/>
      <c r="E259" s="236"/>
      <c r="F259" s="236"/>
      <c r="G259" s="236"/>
      <c r="H259" s="296">
        <v>2.337</v>
      </c>
      <c r="I259" s="213">
        <v>96.93</v>
      </c>
      <c r="J259" s="236"/>
      <c r="K259" s="296">
        <v>2.337</v>
      </c>
      <c r="L259" s="213">
        <v>96.93</v>
      </c>
      <c r="M259" s="20"/>
      <c r="N259" s="213">
        <v>96.93</v>
      </c>
      <c r="O259" s="18"/>
      <c r="P259" s="184"/>
      <c r="R259" s="279"/>
      <c r="S259" s="276"/>
      <c r="T259" s="276"/>
      <c r="U259" s="280"/>
      <c r="V259" s="281"/>
      <c r="W259" s="276"/>
      <c r="X259" s="276"/>
      <c r="Y259" s="14"/>
    </row>
    <row r="260" spans="1:25" ht="12.75" customHeight="1">
      <c r="A260" s="348">
        <v>6</v>
      </c>
      <c r="B260" s="418" t="s">
        <v>1130</v>
      </c>
      <c r="C260" s="252"/>
      <c r="D260" s="242"/>
      <c r="E260" s="236"/>
      <c r="F260" s="236"/>
      <c r="G260" s="236"/>
      <c r="H260" s="296">
        <v>7.653</v>
      </c>
      <c r="I260" s="213">
        <v>921.83</v>
      </c>
      <c r="J260" s="236"/>
      <c r="K260" s="296">
        <v>7.653</v>
      </c>
      <c r="L260" s="213">
        <v>921.83</v>
      </c>
      <c r="M260" s="20"/>
      <c r="N260" s="213">
        <v>921.83</v>
      </c>
      <c r="O260" s="18"/>
      <c r="P260" s="184"/>
      <c r="R260" s="279"/>
      <c r="S260" s="276"/>
      <c r="T260" s="276"/>
      <c r="U260" s="280"/>
      <c r="V260" s="281"/>
      <c r="W260" s="276"/>
      <c r="X260" s="276"/>
      <c r="Y260" s="14"/>
    </row>
    <row r="261" spans="1:25" ht="12.75" customHeight="1">
      <c r="A261" s="348">
        <v>7</v>
      </c>
      <c r="B261" s="418" t="s">
        <v>1131</v>
      </c>
      <c r="C261" s="252"/>
      <c r="D261" s="242"/>
      <c r="E261" s="236"/>
      <c r="F261" s="236"/>
      <c r="G261" s="236"/>
      <c r="H261" s="296">
        <v>186.13</v>
      </c>
      <c r="I261" s="213">
        <v>2774.25</v>
      </c>
      <c r="J261" s="236"/>
      <c r="K261" s="296">
        <v>186.13</v>
      </c>
      <c r="L261" s="213">
        <v>2774.25</v>
      </c>
      <c r="M261" s="20"/>
      <c r="N261" s="213">
        <v>2774.25</v>
      </c>
      <c r="O261" s="18"/>
      <c r="P261" s="184"/>
      <c r="R261" s="279"/>
      <c r="S261" s="276"/>
      <c r="T261" s="276"/>
      <c r="U261" s="280"/>
      <c r="V261" s="281"/>
      <c r="W261" s="276"/>
      <c r="X261" s="276"/>
      <c r="Y261" s="14"/>
    </row>
    <row r="262" spans="1:25" ht="12.75" customHeight="1">
      <c r="A262" s="348">
        <v>8</v>
      </c>
      <c r="B262" s="417" t="s">
        <v>1132</v>
      </c>
      <c r="C262" s="252"/>
      <c r="D262" s="242"/>
      <c r="E262" s="236"/>
      <c r="F262" s="236"/>
      <c r="G262" s="236"/>
      <c r="H262" s="296">
        <v>15.633</v>
      </c>
      <c r="I262" s="213">
        <v>1289.88</v>
      </c>
      <c r="J262" s="236"/>
      <c r="K262" s="296">
        <v>15.633</v>
      </c>
      <c r="L262" s="213">
        <v>1289.88</v>
      </c>
      <c r="M262" s="20"/>
      <c r="N262" s="213">
        <v>1289.88</v>
      </c>
      <c r="O262" s="18"/>
      <c r="P262" s="184"/>
      <c r="R262" s="279"/>
      <c r="S262" s="276"/>
      <c r="T262" s="276"/>
      <c r="U262" s="280"/>
      <c r="V262" s="281"/>
      <c r="W262" s="276"/>
      <c r="X262" s="276"/>
      <c r="Y262" s="14"/>
    </row>
    <row r="263" spans="1:25" ht="12.75" customHeight="1">
      <c r="A263" s="348">
        <v>9</v>
      </c>
      <c r="B263" s="418" t="s">
        <v>1133</v>
      </c>
      <c r="C263" s="252"/>
      <c r="D263" s="242"/>
      <c r="E263" s="236"/>
      <c r="F263" s="236"/>
      <c r="G263" s="236"/>
      <c r="H263" s="296">
        <v>1.417</v>
      </c>
      <c r="I263" s="213">
        <v>201.11</v>
      </c>
      <c r="J263" s="236"/>
      <c r="K263" s="296">
        <v>1.417</v>
      </c>
      <c r="L263" s="213">
        <v>201.11</v>
      </c>
      <c r="M263" s="20"/>
      <c r="N263" s="213">
        <v>201.11</v>
      </c>
      <c r="O263" s="18"/>
      <c r="P263" s="184"/>
      <c r="R263" s="279"/>
      <c r="S263" s="276"/>
      <c r="T263" s="276"/>
      <c r="U263" s="280"/>
      <c r="V263" s="281"/>
      <c r="W263" s="276"/>
      <c r="X263" s="276"/>
      <c r="Y263" s="14"/>
    </row>
    <row r="264" spans="1:25" ht="12.75" customHeight="1">
      <c r="A264" s="348">
        <v>10</v>
      </c>
      <c r="B264" s="418" t="s">
        <v>1134</v>
      </c>
      <c r="C264" s="252"/>
      <c r="D264" s="242"/>
      <c r="E264" s="236"/>
      <c r="F264" s="236"/>
      <c r="G264" s="236"/>
      <c r="H264" s="296">
        <v>11.082</v>
      </c>
      <c r="I264" s="213">
        <v>503.61</v>
      </c>
      <c r="J264" s="236"/>
      <c r="K264" s="296">
        <v>11.082</v>
      </c>
      <c r="L264" s="213">
        <v>503.61</v>
      </c>
      <c r="M264" s="20"/>
      <c r="N264" s="213">
        <v>503.61</v>
      </c>
      <c r="O264" s="18"/>
      <c r="P264" s="184"/>
      <c r="R264" s="279"/>
      <c r="S264" s="276"/>
      <c r="T264" s="276"/>
      <c r="U264" s="280"/>
      <c r="V264" s="281"/>
      <c r="W264" s="276"/>
      <c r="X264" s="276"/>
      <c r="Y264" s="14"/>
    </row>
    <row r="265" spans="1:25" ht="12.75" customHeight="1">
      <c r="A265" s="348">
        <v>11</v>
      </c>
      <c r="B265" s="419" t="s">
        <v>1135</v>
      </c>
      <c r="C265" s="252"/>
      <c r="D265" s="242"/>
      <c r="E265" s="236"/>
      <c r="F265" s="236"/>
      <c r="G265" s="236"/>
      <c r="H265" s="296">
        <v>1.873</v>
      </c>
      <c r="I265" s="213">
        <v>150.8</v>
      </c>
      <c r="J265" s="236"/>
      <c r="K265" s="296">
        <v>1.873</v>
      </c>
      <c r="L265" s="213">
        <v>150.8</v>
      </c>
      <c r="M265" s="20"/>
      <c r="N265" s="213">
        <v>150.8</v>
      </c>
      <c r="O265" s="18"/>
      <c r="P265" s="184"/>
      <c r="R265" s="279"/>
      <c r="S265" s="276"/>
      <c r="T265" s="276"/>
      <c r="U265" s="280"/>
      <c r="V265" s="281"/>
      <c r="W265" s="276"/>
      <c r="X265" s="276"/>
      <c r="Y265" s="14"/>
    </row>
    <row r="266" spans="1:25" ht="12.75" customHeight="1">
      <c r="A266" s="348">
        <v>12</v>
      </c>
      <c r="B266" s="418" t="s">
        <v>1136</v>
      </c>
      <c r="C266" s="252"/>
      <c r="D266" s="242"/>
      <c r="E266" s="236"/>
      <c r="F266" s="236"/>
      <c r="G266" s="236"/>
      <c r="H266" s="296">
        <v>134</v>
      </c>
      <c r="I266" s="213">
        <v>118.09</v>
      </c>
      <c r="J266" s="236"/>
      <c r="K266" s="296">
        <v>134</v>
      </c>
      <c r="L266" s="213">
        <v>118.09</v>
      </c>
      <c r="M266" s="20"/>
      <c r="N266" s="213">
        <v>118.09</v>
      </c>
      <c r="O266" s="18"/>
      <c r="P266" s="184"/>
      <c r="R266" s="279"/>
      <c r="S266" s="276"/>
      <c r="T266" s="276"/>
      <c r="U266" s="280"/>
      <c r="V266" s="281"/>
      <c r="W266" s="276"/>
      <c r="X266" s="276"/>
      <c r="Y266" s="14"/>
    </row>
    <row r="267" spans="1:25" ht="12.75" customHeight="1">
      <c r="A267" s="348">
        <v>13</v>
      </c>
      <c r="B267" s="418" t="s">
        <v>1137</v>
      </c>
      <c r="C267" s="252"/>
      <c r="D267" s="242"/>
      <c r="E267" s="236"/>
      <c r="F267" s="236"/>
      <c r="G267" s="236"/>
      <c r="H267" s="296">
        <v>5.882</v>
      </c>
      <c r="I267" s="213">
        <v>36.42</v>
      </c>
      <c r="J267" s="236"/>
      <c r="K267" s="296">
        <v>5.882</v>
      </c>
      <c r="L267" s="213">
        <v>36.42</v>
      </c>
      <c r="M267" s="20"/>
      <c r="N267" s="213">
        <v>36.42</v>
      </c>
      <c r="O267" s="18"/>
      <c r="P267" s="184"/>
      <c r="R267" s="279"/>
      <c r="S267" s="276"/>
      <c r="T267" s="276"/>
      <c r="U267" s="280"/>
      <c r="V267" s="281"/>
      <c r="W267" s="276"/>
      <c r="X267" s="276"/>
      <c r="Y267" s="14"/>
    </row>
    <row r="268" spans="1:25" ht="12.75" customHeight="1">
      <c r="A268" s="348">
        <v>14</v>
      </c>
      <c r="B268" s="418" t="s">
        <v>1138</v>
      </c>
      <c r="C268" s="252"/>
      <c r="D268" s="242"/>
      <c r="E268" s="236"/>
      <c r="F268" s="236"/>
      <c r="G268" s="236"/>
      <c r="H268" s="296">
        <v>25.128</v>
      </c>
      <c r="I268" s="213">
        <v>1233.95</v>
      </c>
      <c r="J268" s="236"/>
      <c r="K268" s="296">
        <v>25.128</v>
      </c>
      <c r="L268" s="213">
        <v>1233.95</v>
      </c>
      <c r="M268" s="20"/>
      <c r="N268" s="213">
        <v>1233.95</v>
      </c>
      <c r="O268" s="18"/>
      <c r="P268" s="184"/>
      <c r="R268" s="279"/>
      <c r="S268" s="276"/>
      <c r="T268" s="276"/>
      <c r="U268" s="280"/>
      <c r="V268" s="281"/>
      <c r="W268" s="276"/>
      <c r="X268" s="276"/>
      <c r="Y268" s="14"/>
    </row>
    <row r="269" spans="1:25" ht="12.75" customHeight="1">
      <c r="A269" s="348">
        <v>15</v>
      </c>
      <c r="B269" s="418" t="s">
        <v>1139</v>
      </c>
      <c r="C269" s="252"/>
      <c r="D269" s="242"/>
      <c r="E269" s="236"/>
      <c r="F269" s="236"/>
      <c r="G269" s="236"/>
      <c r="H269" s="296">
        <v>5.87</v>
      </c>
      <c r="I269" s="213">
        <v>189.98</v>
      </c>
      <c r="J269" s="236"/>
      <c r="K269" s="296">
        <v>5.87</v>
      </c>
      <c r="L269" s="213">
        <v>189.98</v>
      </c>
      <c r="M269" s="20"/>
      <c r="N269" s="213">
        <v>189.98</v>
      </c>
      <c r="O269" s="18"/>
      <c r="P269" s="184"/>
      <c r="R269" s="279"/>
      <c r="S269" s="276"/>
      <c r="T269" s="276"/>
      <c r="U269" s="280"/>
      <c r="V269" s="281"/>
      <c r="W269" s="276"/>
      <c r="X269" s="276"/>
      <c r="Y269" s="14"/>
    </row>
    <row r="270" spans="1:25" ht="12.75" customHeight="1">
      <c r="A270" s="348">
        <v>16</v>
      </c>
      <c r="B270" s="418" t="s">
        <v>1140</v>
      </c>
      <c r="C270" s="252"/>
      <c r="D270" s="242"/>
      <c r="E270" s="236"/>
      <c r="F270" s="236"/>
      <c r="G270" s="236"/>
      <c r="H270" s="296">
        <v>2.74</v>
      </c>
      <c r="I270" s="213">
        <v>83.88</v>
      </c>
      <c r="J270" s="236"/>
      <c r="K270" s="296">
        <v>2.74</v>
      </c>
      <c r="L270" s="213">
        <v>83.88</v>
      </c>
      <c r="M270" s="20"/>
      <c r="N270" s="213">
        <v>83.88</v>
      </c>
      <c r="O270" s="18"/>
      <c r="P270" s="184"/>
      <c r="R270" s="279"/>
      <c r="S270" s="276"/>
      <c r="T270" s="276"/>
      <c r="U270" s="280"/>
      <c r="V270" s="281"/>
      <c r="W270" s="276"/>
      <c r="X270" s="276"/>
      <c r="Y270" s="14"/>
    </row>
    <row r="271" spans="1:25" ht="12.75" customHeight="1">
      <c r="A271" s="348">
        <v>17</v>
      </c>
      <c r="B271" s="418" t="s">
        <v>1141</v>
      </c>
      <c r="C271" s="252"/>
      <c r="D271" s="242"/>
      <c r="E271" s="236"/>
      <c r="F271" s="236"/>
      <c r="G271" s="236"/>
      <c r="H271" s="296">
        <v>3.641</v>
      </c>
      <c r="I271" s="213">
        <v>46.53</v>
      </c>
      <c r="J271" s="236"/>
      <c r="K271" s="296">
        <v>3.641</v>
      </c>
      <c r="L271" s="213">
        <v>46.53</v>
      </c>
      <c r="M271" s="20"/>
      <c r="N271" s="213">
        <v>46.53</v>
      </c>
      <c r="O271" s="18"/>
      <c r="P271" s="184"/>
      <c r="R271" s="279"/>
      <c r="S271" s="276"/>
      <c r="T271" s="276"/>
      <c r="U271" s="280"/>
      <c r="V271" s="281"/>
      <c r="W271" s="276"/>
      <c r="X271" s="276"/>
      <c r="Y271" s="14"/>
    </row>
    <row r="272" spans="1:25" ht="12.75" customHeight="1">
      <c r="A272" s="348">
        <v>18</v>
      </c>
      <c r="B272" s="418" t="s">
        <v>1142</v>
      </c>
      <c r="C272" s="252"/>
      <c r="D272" s="242"/>
      <c r="E272" s="236"/>
      <c r="F272" s="236"/>
      <c r="G272" s="236"/>
      <c r="H272" s="296">
        <v>8.641</v>
      </c>
      <c r="I272" s="213">
        <v>587.64</v>
      </c>
      <c r="J272" s="236"/>
      <c r="K272" s="296">
        <v>8.641</v>
      </c>
      <c r="L272" s="213">
        <v>587.64</v>
      </c>
      <c r="M272" s="20"/>
      <c r="N272" s="213">
        <v>587.64</v>
      </c>
      <c r="O272" s="18"/>
      <c r="P272" s="184"/>
      <c r="R272" s="279"/>
      <c r="S272" s="276"/>
      <c r="T272" s="276"/>
      <c r="U272" s="280"/>
      <c r="V272" s="281"/>
      <c r="W272" s="276"/>
      <c r="X272" s="276"/>
      <c r="Y272" s="14"/>
    </row>
    <row r="273" spans="1:25" ht="12.75" customHeight="1">
      <c r="A273" s="348">
        <v>19</v>
      </c>
      <c r="B273" s="419" t="s">
        <v>1143</v>
      </c>
      <c r="C273" s="252"/>
      <c r="D273" s="242"/>
      <c r="E273" s="236"/>
      <c r="F273" s="236"/>
      <c r="G273" s="236"/>
      <c r="H273" s="296">
        <v>3.845</v>
      </c>
      <c r="I273" s="213">
        <v>230.7</v>
      </c>
      <c r="J273" s="236"/>
      <c r="K273" s="296">
        <v>3.845</v>
      </c>
      <c r="L273" s="213">
        <v>230.7</v>
      </c>
      <c r="M273" s="20"/>
      <c r="N273" s="213">
        <v>230.7</v>
      </c>
      <c r="O273" s="18"/>
      <c r="P273" s="184"/>
      <c r="R273" s="279"/>
      <c r="S273" s="276"/>
      <c r="T273" s="276"/>
      <c r="U273" s="280"/>
      <c r="V273" s="281"/>
      <c r="W273" s="276"/>
      <c r="X273" s="276"/>
      <c r="Y273" s="14"/>
    </row>
    <row r="274" spans="1:25" ht="12.75" customHeight="1">
      <c r="A274" s="348">
        <v>20</v>
      </c>
      <c r="B274" s="418" t="s">
        <v>1144</v>
      </c>
      <c r="C274" s="252"/>
      <c r="D274" s="242"/>
      <c r="E274" s="236"/>
      <c r="F274" s="236"/>
      <c r="G274" s="236"/>
      <c r="H274" s="296">
        <v>167.395</v>
      </c>
      <c r="I274" s="213">
        <v>1073.78</v>
      </c>
      <c r="J274" s="236"/>
      <c r="K274" s="296">
        <v>167.395</v>
      </c>
      <c r="L274" s="213">
        <v>1073.78</v>
      </c>
      <c r="M274" s="20"/>
      <c r="N274" s="213">
        <v>1073.78</v>
      </c>
      <c r="O274" s="18"/>
      <c r="P274" s="184"/>
      <c r="R274" s="279"/>
      <c r="S274" s="276"/>
      <c r="T274" s="276"/>
      <c r="U274" s="280"/>
      <c r="V274" s="281"/>
      <c r="W274" s="276"/>
      <c r="X274" s="276"/>
      <c r="Y274" s="14"/>
    </row>
    <row r="275" spans="1:25" ht="12.75" customHeight="1">
      <c r="A275" s="348">
        <v>21</v>
      </c>
      <c r="B275" s="419" t="s">
        <v>1145</v>
      </c>
      <c r="C275" s="252"/>
      <c r="D275" s="242"/>
      <c r="E275" s="236"/>
      <c r="F275" s="236"/>
      <c r="G275" s="236"/>
      <c r="H275" s="296">
        <v>1.195</v>
      </c>
      <c r="I275" s="213">
        <v>4.42</v>
      </c>
      <c r="J275" s="236"/>
      <c r="K275" s="296">
        <v>1.195</v>
      </c>
      <c r="L275" s="213">
        <v>4.42</v>
      </c>
      <c r="M275" s="20"/>
      <c r="N275" s="213">
        <v>4.42</v>
      </c>
      <c r="O275" s="18"/>
      <c r="P275" s="184"/>
      <c r="R275" s="279"/>
      <c r="S275" s="276"/>
      <c r="T275" s="276"/>
      <c r="U275" s="280"/>
      <c r="V275" s="281"/>
      <c r="W275" s="276"/>
      <c r="X275" s="276"/>
      <c r="Y275" s="14"/>
    </row>
    <row r="276" spans="1:25" ht="12.75" customHeight="1">
      <c r="A276" s="348">
        <v>22</v>
      </c>
      <c r="B276" s="418" t="s">
        <v>1146</v>
      </c>
      <c r="C276" s="252"/>
      <c r="D276" s="242"/>
      <c r="E276" s="236"/>
      <c r="F276" s="236"/>
      <c r="G276" s="236"/>
      <c r="H276" s="296">
        <v>5.913</v>
      </c>
      <c r="I276" s="213">
        <v>0</v>
      </c>
      <c r="J276" s="236"/>
      <c r="K276" s="296">
        <v>5.913</v>
      </c>
      <c r="L276" s="213">
        <v>0</v>
      </c>
      <c r="M276" s="20"/>
      <c r="N276" s="213">
        <v>0</v>
      </c>
      <c r="O276" s="18"/>
      <c r="P276" s="184"/>
      <c r="R276" s="279"/>
      <c r="S276" s="276"/>
      <c r="T276" s="276"/>
      <c r="U276" s="280"/>
      <c r="V276" s="281"/>
      <c r="W276" s="276"/>
      <c r="X276" s="276"/>
      <c r="Y276" s="14"/>
    </row>
    <row r="277" spans="1:25" ht="12.75" customHeight="1">
      <c r="A277" s="348">
        <v>23</v>
      </c>
      <c r="B277" s="418" t="s">
        <v>1147</v>
      </c>
      <c r="C277" s="252"/>
      <c r="D277" s="242"/>
      <c r="E277" s="236"/>
      <c r="F277" s="236"/>
      <c r="G277" s="236"/>
      <c r="H277" s="296">
        <v>-5.784</v>
      </c>
      <c r="I277" s="213">
        <v>-48.63</v>
      </c>
      <c r="J277" s="236"/>
      <c r="K277" s="296">
        <v>-5.784</v>
      </c>
      <c r="L277" s="213">
        <v>-48.63</v>
      </c>
      <c r="M277" s="20"/>
      <c r="N277" s="213">
        <v>-48.63</v>
      </c>
      <c r="O277" s="18"/>
      <c r="P277" s="184"/>
      <c r="R277" s="279"/>
      <c r="S277" s="276"/>
      <c r="T277" s="276"/>
      <c r="U277" s="280"/>
      <c r="V277" s="281"/>
      <c r="W277" s="276"/>
      <c r="X277" s="276"/>
      <c r="Y277" s="14"/>
    </row>
    <row r="278" spans="1:25" ht="12.75" customHeight="1">
      <c r="A278" s="348">
        <v>24</v>
      </c>
      <c r="B278" s="417" t="s">
        <v>1148</v>
      </c>
      <c r="C278" s="252"/>
      <c r="D278" s="242"/>
      <c r="E278" s="236"/>
      <c r="F278" s="236"/>
      <c r="G278" s="236"/>
      <c r="H278" s="296">
        <v>23.625</v>
      </c>
      <c r="I278" s="213">
        <v>104.28</v>
      </c>
      <c r="J278" s="236"/>
      <c r="K278" s="296">
        <v>23.625</v>
      </c>
      <c r="L278" s="213">
        <v>104.28</v>
      </c>
      <c r="M278" s="20"/>
      <c r="N278" s="213">
        <v>104.28</v>
      </c>
      <c r="O278" s="18"/>
      <c r="P278" s="184"/>
      <c r="R278" s="279"/>
      <c r="S278" s="276"/>
      <c r="T278" s="276"/>
      <c r="U278" s="280"/>
      <c r="V278" s="281"/>
      <c r="W278" s="276"/>
      <c r="X278" s="276"/>
      <c r="Y278" s="14"/>
    </row>
    <row r="279" spans="1:25" ht="12.75" customHeight="1">
      <c r="A279" s="348">
        <v>25</v>
      </c>
      <c r="B279" s="417" t="s">
        <v>1149</v>
      </c>
      <c r="C279" s="252"/>
      <c r="D279" s="242"/>
      <c r="E279" s="236"/>
      <c r="F279" s="236"/>
      <c r="G279" s="236"/>
      <c r="H279" s="296">
        <v>0.59</v>
      </c>
      <c r="I279" s="213">
        <v>3.35</v>
      </c>
      <c r="J279" s="236"/>
      <c r="K279" s="296">
        <v>0.59</v>
      </c>
      <c r="L279" s="213">
        <v>3.35</v>
      </c>
      <c r="M279" s="20"/>
      <c r="N279" s="213">
        <v>3.35</v>
      </c>
      <c r="O279" s="18"/>
      <c r="P279" s="184"/>
      <c r="R279" s="279"/>
      <c r="S279" s="276"/>
      <c r="T279" s="276"/>
      <c r="U279" s="280"/>
      <c r="V279" s="281"/>
      <c r="W279" s="276"/>
      <c r="X279" s="276"/>
      <c r="Y279" s="14"/>
    </row>
    <row r="280" spans="1:25" ht="12.75" customHeight="1">
      <c r="A280" s="348">
        <v>26</v>
      </c>
      <c r="B280" s="418" t="s">
        <v>1150</v>
      </c>
      <c r="C280" s="252"/>
      <c r="D280" s="242"/>
      <c r="E280" s="236"/>
      <c r="F280" s="236"/>
      <c r="G280" s="236"/>
      <c r="H280" s="296">
        <v>0</v>
      </c>
      <c r="I280" s="213">
        <v>0</v>
      </c>
      <c r="J280" s="236"/>
      <c r="K280" s="296">
        <v>0</v>
      </c>
      <c r="L280" s="213">
        <v>0</v>
      </c>
      <c r="M280" s="20"/>
      <c r="N280" s="213">
        <v>0</v>
      </c>
      <c r="O280" s="18"/>
      <c r="P280" s="184"/>
      <c r="R280" s="279"/>
      <c r="S280" s="276"/>
      <c r="T280" s="276"/>
      <c r="U280" s="280"/>
      <c r="V280" s="281"/>
      <c r="W280" s="276"/>
      <c r="X280" s="276"/>
      <c r="Y280" s="14"/>
    </row>
    <row r="281" spans="1:25" ht="12.75" customHeight="1">
      <c r="A281" s="348">
        <v>27</v>
      </c>
      <c r="B281" s="418" t="s">
        <v>1151</v>
      </c>
      <c r="C281" s="252"/>
      <c r="D281" s="242"/>
      <c r="E281" s="236"/>
      <c r="F281" s="236"/>
      <c r="G281" s="236"/>
      <c r="H281" s="296">
        <v>5.4</v>
      </c>
      <c r="I281" s="213">
        <v>0</v>
      </c>
      <c r="J281" s="236"/>
      <c r="K281" s="296">
        <v>5.4</v>
      </c>
      <c r="L281" s="213">
        <v>0</v>
      </c>
      <c r="M281" s="20"/>
      <c r="N281" s="213">
        <v>0</v>
      </c>
      <c r="O281" s="18"/>
      <c r="P281" s="184"/>
      <c r="R281" s="279"/>
      <c r="S281" s="276"/>
      <c r="T281" s="276"/>
      <c r="U281" s="280"/>
      <c r="V281" s="281"/>
      <c r="W281" s="276"/>
      <c r="X281" s="276"/>
      <c r="Y281" s="14"/>
    </row>
    <row r="282" spans="1:25" ht="12.75" customHeight="1">
      <c r="A282" s="348">
        <v>28</v>
      </c>
      <c r="B282" s="418" t="s">
        <v>1152</v>
      </c>
      <c r="C282" s="252"/>
      <c r="D282" s="242"/>
      <c r="E282" s="236"/>
      <c r="F282" s="236"/>
      <c r="G282" s="236"/>
      <c r="H282" s="296">
        <v>0</v>
      </c>
      <c r="I282" s="213">
        <v>0</v>
      </c>
      <c r="J282" s="236"/>
      <c r="K282" s="296">
        <v>0</v>
      </c>
      <c r="L282" s="213">
        <v>0</v>
      </c>
      <c r="M282" s="20"/>
      <c r="N282" s="213">
        <v>0</v>
      </c>
      <c r="O282" s="18"/>
      <c r="P282" s="184"/>
      <c r="R282" s="279"/>
      <c r="S282" s="276"/>
      <c r="T282" s="276"/>
      <c r="U282" s="280"/>
      <c r="V282" s="281"/>
      <c r="W282" s="276"/>
      <c r="X282" s="276"/>
      <c r="Y282" s="14"/>
    </row>
    <row r="283" spans="1:25" ht="12.75" customHeight="1">
      <c r="A283" s="348">
        <v>29</v>
      </c>
      <c r="B283" s="418" t="s">
        <v>1153</v>
      </c>
      <c r="C283" s="252"/>
      <c r="D283" s="242"/>
      <c r="E283" s="236"/>
      <c r="F283" s="236"/>
      <c r="G283" s="236"/>
      <c r="H283" s="296">
        <v>0</v>
      </c>
      <c r="I283" s="213">
        <v>0</v>
      </c>
      <c r="J283" s="236"/>
      <c r="K283" s="296">
        <v>0</v>
      </c>
      <c r="L283" s="213">
        <v>0</v>
      </c>
      <c r="M283" s="20"/>
      <c r="N283" s="213">
        <v>0</v>
      </c>
      <c r="O283" s="18"/>
      <c r="P283" s="184"/>
      <c r="R283" s="279"/>
      <c r="S283" s="276"/>
      <c r="T283" s="276"/>
      <c r="U283" s="280"/>
      <c r="V283" s="281"/>
      <c r="W283" s="276"/>
      <c r="X283" s="276"/>
      <c r="Y283" s="14"/>
    </row>
    <row r="284" spans="1:25" ht="12.75" customHeight="1">
      <c r="A284" s="348">
        <v>30</v>
      </c>
      <c r="B284" s="417" t="s">
        <v>1154</v>
      </c>
      <c r="C284" s="252"/>
      <c r="D284" s="242"/>
      <c r="E284" s="236"/>
      <c r="F284" s="236"/>
      <c r="G284" s="236"/>
      <c r="H284" s="296">
        <v>20.913</v>
      </c>
      <c r="I284" s="213">
        <v>308.9</v>
      </c>
      <c r="J284" s="236"/>
      <c r="K284" s="296">
        <v>20.913</v>
      </c>
      <c r="L284" s="213">
        <v>308.9</v>
      </c>
      <c r="M284" s="20"/>
      <c r="N284" s="213">
        <v>308.9</v>
      </c>
      <c r="O284" s="18"/>
      <c r="P284" s="184"/>
      <c r="R284" s="279"/>
      <c r="S284" s="276"/>
      <c r="T284" s="276"/>
      <c r="U284" s="280"/>
      <c r="V284" s="281"/>
      <c r="W284" s="276"/>
      <c r="X284" s="276"/>
      <c r="Y284" s="14"/>
    </row>
    <row r="285" spans="1:25" ht="12.75" customHeight="1">
      <c r="A285" s="348">
        <v>31</v>
      </c>
      <c r="B285" s="417" t="s">
        <v>1155</v>
      </c>
      <c r="C285" s="252"/>
      <c r="D285" s="242"/>
      <c r="E285" s="236"/>
      <c r="F285" s="236"/>
      <c r="G285" s="236"/>
      <c r="H285" s="296">
        <v>9.024</v>
      </c>
      <c r="I285" s="213">
        <v>170.04</v>
      </c>
      <c r="J285" s="236"/>
      <c r="K285" s="296">
        <v>9.024</v>
      </c>
      <c r="L285" s="213">
        <v>170.04</v>
      </c>
      <c r="M285" s="20"/>
      <c r="N285" s="213">
        <v>170.04</v>
      </c>
      <c r="O285" s="18"/>
      <c r="P285" s="184"/>
      <c r="R285" s="279"/>
      <c r="S285" s="276"/>
      <c r="T285" s="276"/>
      <c r="U285" s="280"/>
      <c r="V285" s="281"/>
      <c r="W285" s="276"/>
      <c r="X285" s="276"/>
      <c r="Y285" s="14"/>
    </row>
    <row r="286" spans="1:25" ht="12.75" customHeight="1">
      <c r="A286" s="348">
        <v>32</v>
      </c>
      <c r="B286" s="418" t="s">
        <v>1156</v>
      </c>
      <c r="C286" s="252"/>
      <c r="D286" s="242"/>
      <c r="E286" s="236"/>
      <c r="F286" s="236"/>
      <c r="G286" s="236"/>
      <c r="H286" s="296">
        <v>0.9</v>
      </c>
      <c r="I286" s="213">
        <v>60.47</v>
      </c>
      <c r="J286" s="236"/>
      <c r="K286" s="296">
        <v>0.9</v>
      </c>
      <c r="L286" s="213">
        <v>60.47</v>
      </c>
      <c r="M286" s="20"/>
      <c r="N286" s="213">
        <v>60.47</v>
      </c>
      <c r="O286" s="18"/>
      <c r="P286" s="184"/>
      <c r="R286" s="279"/>
      <c r="S286" s="276"/>
      <c r="T286" s="276"/>
      <c r="U286" s="280"/>
      <c r="V286" s="281"/>
      <c r="W286" s="276"/>
      <c r="X286" s="276"/>
      <c r="Y286" s="14"/>
    </row>
    <row r="287" spans="1:25" ht="12.75" customHeight="1">
      <c r="A287" s="348">
        <v>33</v>
      </c>
      <c r="B287" s="417" t="s">
        <v>1157</v>
      </c>
      <c r="C287" s="252"/>
      <c r="D287" s="242"/>
      <c r="E287" s="236"/>
      <c r="F287" s="236"/>
      <c r="G287" s="236"/>
      <c r="H287" s="296">
        <v>9.45</v>
      </c>
      <c r="I287" s="213">
        <v>158.2</v>
      </c>
      <c r="J287" s="236"/>
      <c r="K287" s="296">
        <v>9.45</v>
      </c>
      <c r="L287" s="213">
        <v>158.2</v>
      </c>
      <c r="M287" s="20"/>
      <c r="N287" s="213">
        <v>158.2</v>
      </c>
      <c r="O287" s="18"/>
      <c r="P287" s="184"/>
      <c r="R287" s="279"/>
      <c r="S287" s="276"/>
      <c r="T287" s="276"/>
      <c r="U287" s="280"/>
      <c r="V287" s="281"/>
      <c r="W287" s="276"/>
      <c r="X287" s="276"/>
      <c r="Y287" s="14"/>
    </row>
    <row r="288" spans="1:25" ht="12.75" customHeight="1">
      <c r="A288" s="348">
        <v>34</v>
      </c>
      <c r="B288" s="418" t="s">
        <v>1158</v>
      </c>
      <c r="C288" s="252"/>
      <c r="D288" s="242"/>
      <c r="E288" s="236"/>
      <c r="F288" s="236"/>
      <c r="G288" s="236"/>
      <c r="H288" s="296">
        <v>7.225</v>
      </c>
      <c r="I288" s="213">
        <v>95.4</v>
      </c>
      <c r="J288" s="236"/>
      <c r="K288" s="296">
        <v>7.225</v>
      </c>
      <c r="L288" s="213">
        <v>95.4</v>
      </c>
      <c r="M288" s="20"/>
      <c r="N288" s="213">
        <v>95.4</v>
      </c>
      <c r="O288" s="18"/>
      <c r="P288" s="184"/>
      <c r="R288" s="279"/>
      <c r="S288" s="276"/>
      <c r="T288" s="276"/>
      <c r="U288" s="280"/>
      <c r="V288" s="281"/>
      <c r="W288" s="276"/>
      <c r="X288" s="276"/>
      <c r="Y288" s="14"/>
    </row>
    <row r="289" spans="1:25" ht="12.75" customHeight="1">
      <c r="A289" s="348">
        <v>35</v>
      </c>
      <c r="B289" s="417" t="s">
        <v>1159</v>
      </c>
      <c r="C289" s="252"/>
      <c r="D289" s="242"/>
      <c r="E289" s="236"/>
      <c r="F289" s="236"/>
      <c r="G289" s="236"/>
      <c r="H289" s="296">
        <v>4.151</v>
      </c>
      <c r="I289" s="213">
        <v>176.27</v>
      </c>
      <c r="J289" s="236"/>
      <c r="K289" s="296">
        <v>4.151</v>
      </c>
      <c r="L289" s="213">
        <v>176.27</v>
      </c>
      <c r="M289" s="20"/>
      <c r="N289" s="213">
        <v>176.27</v>
      </c>
      <c r="O289" s="18"/>
      <c r="P289" s="184"/>
      <c r="R289" s="279"/>
      <c r="S289" s="276"/>
      <c r="T289" s="276"/>
      <c r="U289" s="280"/>
      <c r="V289" s="281"/>
      <c r="W289" s="276"/>
      <c r="X289" s="276"/>
      <c r="Y289" s="14"/>
    </row>
    <row r="290" spans="1:25" ht="12.75" customHeight="1">
      <c r="A290" s="348">
        <v>36</v>
      </c>
      <c r="B290" s="417" t="s">
        <v>1160</v>
      </c>
      <c r="C290" s="252"/>
      <c r="D290" s="242"/>
      <c r="E290" s="236"/>
      <c r="F290" s="236"/>
      <c r="G290" s="236"/>
      <c r="H290" s="296">
        <v>9</v>
      </c>
      <c r="I290" s="213">
        <v>32.43</v>
      </c>
      <c r="J290" s="236"/>
      <c r="K290" s="296">
        <v>9</v>
      </c>
      <c r="L290" s="213">
        <v>32.43</v>
      </c>
      <c r="M290" s="20"/>
      <c r="N290" s="213">
        <v>32.43</v>
      </c>
      <c r="O290" s="18"/>
      <c r="P290" s="184"/>
      <c r="R290" s="279"/>
      <c r="S290" s="276"/>
      <c r="T290" s="276"/>
      <c r="U290" s="280"/>
      <c r="V290" s="281"/>
      <c r="W290" s="276"/>
      <c r="X290" s="276"/>
      <c r="Y290" s="14"/>
    </row>
    <row r="291" spans="1:25" ht="12.75" customHeight="1">
      <c r="A291" s="348">
        <v>37</v>
      </c>
      <c r="B291" s="417" t="s">
        <v>1161</v>
      </c>
      <c r="C291" s="252"/>
      <c r="D291" s="242"/>
      <c r="E291" s="236"/>
      <c r="F291" s="236"/>
      <c r="G291" s="236"/>
      <c r="H291" s="296">
        <v>0.258</v>
      </c>
      <c r="I291" s="213">
        <v>9.02</v>
      </c>
      <c r="J291" s="236"/>
      <c r="K291" s="296">
        <v>0.258</v>
      </c>
      <c r="L291" s="213">
        <v>9.02</v>
      </c>
      <c r="M291" s="20"/>
      <c r="N291" s="213">
        <v>9.02</v>
      </c>
      <c r="O291" s="18"/>
      <c r="P291" s="184"/>
      <c r="R291" s="279"/>
      <c r="S291" s="276"/>
      <c r="T291" s="276"/>
      <c r="U291" s="280"/>
      <c r="V291" s="281"/>
      <c r="W291" s="276"/>
      <c r="X291" s="276"/>
      <c r="Y291" s="14"/>
    </row>
    <row r="292" spans="1:25" ht="12.75" customHeight="1">
      <c r="A292" s="348">
        <v>38</v>
      </c>
      <c r="B292" s="418" t="s">
        <v>1162</v>
      </c>
      <c r="C292" s="252"/>
      <c r="D292" s="242"/>
      <c r="E292" s="236"/>
      <c r="F292" s="236"/>
      <c r="G292" s="236"/>
      <c r="H292" s="296">
        <v>0.354</v>
      </c>
      <c r="I292" s="213">
        <v>18.18</v>
      </c>
      <c r="J292" s="236"/>
      <c r="K292" s="296">
        <v>0.354</v>
      </c>
      <c r="L292" s="213">
        <v>18.18</v>
      </c>
      <c r="M292" s="20"/>
      <c r="N292" s="213">
        <v>18.18</v>
      </c>
      <c r="O292" s="18"/>
      <c r="P292" s="184"/>
      <c r="R292" s="279"/>
      <c r="S292" s="276"/>
      <c r="T292" s="276"/>
      <c r="U292" s="280"/>
      <c r="V292" s="281"/>
      <c r="W292" s="276"/>
      <c r="X292" s="276"/>
      <c r="Y292" s="14"/>
    </row>
    <row r="293" spans="1:25" ht="12.75" customHeight="1">
      <c r="A293" s="348">
        <v>39</v>
      </c>
      <c r="B293" s="418" t="s">
        <v>1163</v>
      </c>
      <c r="C293" s="252"/>
      <c r="D293" s="242"/>
      <c r="E293" s="236"/>
      <c r="F293" s="236"/>
      <c r="G293" s="236"/>
      <c r="H293" s="296">
        <v>0.731</v>
      </c>
      <c r="I293" s="213">
        <v>93.02</v>
      </c>
      <c r="J293" s="236"/>
      <c r="K293" s="296">
        <v>0.731</v>
      </c>
      <c r="L293" s="213">
        <v>93.02</v>
      </c>
      <c r="M293" s="20"/>
      <c r="N293" s="213">
        <v>93.02</v>
      </c>
      <c r="O293" s="18"/>
      <c r="P293" s="184"/>
      <c r="R293" s="279"/>
      <c r="S293" s="276"/>
      <c r="T293" s="276"/>
      <c r="U293" s="280"/>
      <c r="V293" s="281"/>
      <c r="W293" s="276"/>
      <c r="X293" s="276"/>
      <c r="Y293" s="14"/>
    </row>
    <row r="294" spans="1:25" ht="12.75" customHeight="1">
      <c r="A294" s="348">
        <v>40</v>
      </c>
      <c r="B294" s="418" t="s">
        <v>1164</v>
      </c>
      <c r="C294" s="252"/>
      <c r="D294" s="242"/>
      <c r="E294" s="236"/>
      <c r="F294" s="236"/>
      <c r="G294" s="236"/>
      <c r="H294" s="296">
        <v>0.451</v>
      </c>
      <c r="I294" s="213">
        <v>115.87</v>
      </c>
      <c r="J294" s="236"/>
      <c r="K294" s="296">
        <v>0.451</v>
      </c>
      <c r="L294" s="213">
        <v>115.87</v>
      </c>
      <c r="M294" s="20"/>
      <c r="N294" s="213">
        <v>115.87</v>
      </c>
      <c r="O294" s="18"/>
      <c r="P294" s="184"/>
      <c r="R294" s="279"/>
      <c r="S294" s="276"/>
      <c r="T294" s="276"/>
      <c r="U294" s="280"/>
      <c r="V294" s="281"/>
      <c r="W294" s="276"/>
      <c r="X294" s="276"/>
      <c r="Y294" s="14"/>
    </row>
    <row r="295" spans="1:25" ht="12.75" customHeight="1">
      <c r="A295" s="348">
        <v>41</v>
      </c>
      <c r="B295" s="417" t="s">
        <v>1165</v>
      </c>
      <c r="C295" s="252"/>
      <c r="D295" s="242"/>
      <c r="E295" s="236"/>
      <c r="F295" s="236"/>
      <c r="G295" s="236"/>
      <c r="H295" s="296">
        <v>98</v>
      </c>
      <c r="I295" s="213">
        <v>99.47</v>
      </c>
      <c r="J295" s="236"/>
      <c r="K295" s="296">
        <v>98</v>
      </c>
      <c r="L295" s="213">
        <v>99.47</v>
      </c>
      <c r="M295" s="20"/>
      <c r="N295" s="213">
        <v>99.47</v>
      </c>
      <c r="O295" s="18"/>
      <c r="P295" s="184"/>
      <c r="R295" s="279"/>
      <c r="S295" s="276"/>
      <c r="T295" s="276"/>
      <c r="U295" s="280"/>
      <c r="V295" s="281"/>
      <c r="W295" s="276"/>
      <c r="X295" s="276"/>
      <c r="Y295" s="14"/>
    </row>
    <row r="296" spans="1:25" ht="12.75" customHeight="1">
      <c r="A296" s="348">
        <v>42</v>
      </c>
      <c r="B296" s="417" t="s">
        <v>1166</v>
      </c>
      <c r="C296" s="252"/>
      <c r="D296" s="242"/>
      <c r="E296" s="236"/>
      <c r="F296" s="236"/>
      <c r="G296" s="236"/>
      <c r="H296" s="296">
        <v>3.682</v>
      </c>
      <c r="I296" s="213">
        <v>198.66</v>
      </c>
      <c r="J296" s="236"/>
      <c r="K296" s="296">
        <v>3.682</v>
      </c>
      <c r="L296" s="213">
        <v>198.66</v>
      </c>
      <c r="M296" s="20"/>
      <c r="N296" s="213">
        <v>198.66</v>
      </c>
      <c r="O296" s="18"/>
      <c r="P296" s="184"/>
      <c r="R296" s="279"/>
      <c r="S296" s="276"/>
      <c r="T296" s="276"/>
      <c r="U296" s="280"/>
      <c r="V296" s="281"/>
      <c r="W296" s="276"/>
      <c r="X296" s="276"/>
      <c r="Y296" s="14"/>
    </row>
    <row r="297" spans="1:25" ht="12.75" customHeight="1">
      <c r="A297" s="348">
        <v>43</v>
      </c>
      <c r="B297" s="417" t="s">
        <v>1167</v>
      </c>
      <c r="C297" s="252"/>
      <c r="D297" s="242"/>
      <c r="E297" s="236"/>
      <c r="F297" s="236"/>
      <c r="G297" s="236"/>
      <c r="H297" s="296">
        <v>3.929</v>
      </c>
      <c r="I297" s="213">
        <v>60.17</v>
      </c>
      <c r="J297" s="236"/>
      <c r="K297" s="296">
        <v>3.929</v>
      </c>
      <c r="L297" s="213">
        <v>60.17</v>
      </c>
      <c r="M297" s="20"/>
      <c r="N297" s="213">
        <v>60.17</v>
      </c>
      <c r="O297" s="18"/>
      <c r="P297" s="184"/>
      <c r="R297" s="279"/>
      <c r="S297" s="276"/>
      <c r="T297" s="276"/>
      <c r="U297" s="280"/>
      <c r="V297" s="281"/>
      <c r="W297" s="276"/>
      <c r="X297" s="276"/>
      <c r="Y297" s="14"/>
    </row>
    <row r="298" spans="1:25" ht="12.75" customHeight="1">
      <c r="A298" s="348">
        <v>44</v>
      </c>
      <c r="B298" s="418" t="s">
        <v>1168</v>
      </c>
      <c r="C298" s="252"/>
      <c r="D298" s="242"/>
      <c r="E298" s="236"/>
      <c r="F298" s="236"/>
      <c r="G298" s="236"/>
      <c r="H298" s="296">
        <v>2.74</v>
      </c>
      <c r="I298" s="213">
        <v>35.71</v>
      </c>
      <c r="J298" s="236"/>
      <c r="K298" s="296">
        <v>2.74</v>
      </c>
      <c r="L298" s="213">
        <v>35.71</v>
      </c>
      <c r="M298" s="20"/>
      <c r="N298" s="213">
        <v>35.71</v>
      </c>
      <c r="O298" s="18"/>
      <c r="P298" s="184"/>
      <c r="R298" s="279"/>
      <c r="S298" s="276"/>
      <c r="T298" s="276"/>
      <c r="U298" s="280"/>
      <c r="V298" s="281"/>
      <c r="W298" s="276"/>
      <c r="X298" s="276"/>
      <c r="Y298" s="14"/>
    </row>
    <row r="299" spans="1:25" ht="12.75" customHeight="1">
      <c r="A299" s="348">
        <v>45</v>
      </c>
      <c r="B299" s="418" t="s">
        <v>1169</v>
      </c>
      <c r="C299" s="252"/>
      <c r="D299" s="242"/>
      <c r="E299" s="236"/>
      <c r="F299" s="236"/>
      <c r="G299" s="236"/>
      <c r="H299" s="296">
        <v>1.24</v>
      </c>
      <c r="I299" s="213">
        <v>26.25</v>
      </c>
      <c r="J299" s="236"/>
      <c r="K299" s="296">
        <v>1.24</v>
      </c>
      <c r="L299" s="213">
        <v>26.25</v>
      </c>
      <c r="M299" s="20"/>
      <c r="N299" s="213">
        <v>26.25</v>
      </c>
      <c r="O299" s="18"/>
      <c r="P299" s="184"/>
      <c r="R299" s="279"/>
      <c r="S299" s="276"/>
      <c r="T299" s="276"/>
      <c r="U299" s="280"/>
      <c r="V299" s="281"/>
      <c r="W299" s="276"/>
      <c r="X299" s="276"/>
      <c r="Y299" s="14"/>
    </row>
    <row r="300" spans="1:25" ht="12.75" customHeight="1">
      <c r="A300" s="348">
        <v>46</v>
      </c>
      <c r="B300" s="418" t="s">
        <v>1170</v>
      </c>
      <c r="C300" s="252"/>
      <c r="D300" s="242"/>
      <c r="E300" s="236"/>
      <c r="F300" s="236"/>
      <c r="G300" s="236"/>
      <c r="H300" s="296">
        <v>1.625</v>
      </c>
      <c r="I300" s="213">
        <v>59.23</v>
      </c>
      <c r="J300" s="236"/>
      <c r="K300" s="296">
        <v>1.625</v>
      </c>
      <c r="L300" s="213">
        <v>59.23</v>
      </c>
      <c r="M300" s="20"/>
      <c r="N300" s="213">
        <v>59.23</v>
      </c>
      <c r="O300" s="18"/>
      <c r="P300" s="184"/>
      <c r="R300" s="279"/>
      <c r="S300" s="276"/>
      <c r="T300" s="276"/>
      <c r="U300" s="280"/>
      <c r="V300" s="281"/>
      <c r="W300" s="276"/>
      <c r="X300" s="276"/>
      <c r="Y300" s="14"/>
    </row>
    <row r="301" spans="1:25" ht="12.75" customHeight="1">
      <c r="A301" s="348">
        <v>47</v>
      </c>
      <c r="B301" s="418" t="s">
        <v>1171</v>
      </c>
      <c r="C301" s="252"/>
      <c r="D301" s="242"/>
      <c r="E301" s="236"/>
      <c r="F301" s="236"/>
      <c r="G301" s="236"/>
      <c r="H301" s="296">
        <v>3.015</v>
      </c>
      <c r="I301" s="213">
        <v>37.13</v>
      </c>
      <c r="J301" s="236"/>
      <c r="K301" s="296">
        <v>3.015</v>
      </c>
      <c r="L301" s="213">
        <v>37.13</v>
      </c>
      <c r="M301" s="20"/>
      <c r="N301" s="213">
        <v>37.13</v>
      </c>
      <c r="O301" s="18"/>
      <c r="P301" s="184"/>
      <c r="R301" s="279"/>
      <c r="S301" s="276"/>
      <c r="T301" s="276"/>
      <c r="U301" s="280"/>
      <c r="V301" s="281"/>
      <c r="W301" s="276"/>
      <c r="X301" s="276"/>
      <c r="Y301" s="14"/>
    </row>
    <row r="302" spans="1:25" ht="12.75" customHeight="1">
      <c r="A302" s="348">
        <v>48</v>
      </c>
      <c r="B302" s="418" t="s">
        <v>1172</v>
      </c>
      <c r="C302" s="252"/>
      <c r="D302" s="242"/>
      <c r="E302" s="236"/>
      <c r="F302" s="236"/>
      <c r="G302" s="236"/>
      <c r="H302" s="296">
        <v>1.44</v>
      </c>
      <c r="I302" s="213">
        <v>16.46</v>
      </c>
      <c r="J302" s="236"/>
      <c r="K302" s="296">
        <v>1.44</v>
      </c>
      <c r="L302" s="213">
        <v>16.46</v>
      </c>
      <c r="M302" s="20"/>
      <c r="N302" s="213">
        <v>16.46</v>
      </c>
      <c r="O302" s="18"/>
      <c r="P302" s="184"/>
      <c r="R302" s="279"/>
      <c r="S302" s="276"/>
      <c r="T302" s="276"/>
      <c r="U302" s="280"/>
      <c r="V302" s="281"/>
      <c r="W302" s="276"/>
      <c r="X302" s="276"/>
      <c r="Y302" s="14"/>
    </row>
    <row r="303" spans="1:25" ht="12.75" customHeight="1">
      <c r="A303" s="348">
        <v>49</v>
      </c>
      <c r="B303" s="418" t="s">
        <v>1173</v>
      </c>
      <c r="C303" s="252"/>
      <c r="D303" s="242"/>
      <c r="E303" s="236"/>
      <c r="F303" s="236"/>
      <c r="G303" s="236"/>
      <c r="H303" s="296">
        <v>2.97</v>
      </c>
      <c r="I303" s="213">
        <v>46.56</v>
      </c>
      <c r="J303" s="236"/>
      <c r="K303" s="296">
        <v>2.97</v>
      </c>
      <c r="L303" s="213">
        <v>46.56</v>
      </c>
      <c r="M303" s="20"/>
      <c r="N303" s="213">
        <v>46.56</v>
      </c>
      <c r="O303" s="18"/>
      <c r="P303" s="184"/>
      <c r="R303" s="279"/>
      <c r="S303" s="276"/>
      <c r="T303" s="276"/>
      <c r="U303" s="280"/>
      <c r="V303" s="281"/>
      <c r="W303" s="276"/>
      <c r="X303" s="276"/>
      <c r="Y303" s="14"/>
    </row>
    <row r="304" spans="1:25" ht="12.75" customHeight="1">
      <c r="A304" s="348">
        <v>50</v>
      </c>
      <c r="B304" s="418" t="s">
        <v>1174</v>
      </c>
      <c r="C304" s="252"/>
      <c r="D304" s="242"/>
      <c r="E304" s="236"/>
      <c r="F304" s="236"/>
      <c r="G304" s="236"/>
      <c r="H304" s="296">
        <v>0.93</v>
      </c>
      <c r="I304" s="213">
        <v>9.45</v>
      </c>
      <c r="J304" s="236"/>
      <c r="K304" s="296">
        <v>0.93</v>
      </c>
      <c r="L304" s="213">
        <v>9.45</v>
      </c>
      <c r="M304" s="20"/>
      <c r="N304" s="213">
        <v>9.45</v>
      </c>
      <c r="O304" s="18"/>
      <c r="P304" s="184"/>
      <c r="R304" s="279"/>
      <c r="S304" s="276"/>
      <c r="T304" s="276"/>
      <c r="U304" s="280"/>
      <c r="V304" s="281"/>
      <c r="W304" s="276"/>
      <c r="X304" s="276"/>
      <c r="Y304" s="14"/>
    </row>
    <row r="305" spans="1:25" ht="12.75" customHeight="1">
      <c r="A305" s="348">
        <v>51</v>
      </c>
      <c r="B305" s="418" t="s">
        <v>1175</v>
      </c>
      <c r="C305" s="252"/>
      <c r="D305" s="242"/>
      <c r="E305" s="236"/>
      <c r="F305" s="236"/>
      <c r="G305" s="236"/>
      <c r="H305" s="296">
        <v>2.025</v>
      </c>
      <c r="I305" s="213">
        <v>32.9</v>
      </c>
      <c r="J305" s="236"/>
      <c r="K305" s="296">
        <v>2.025</v>
      </c>
      <c r="L305" s="213">
        <v>32.9</v>
      </c>
      <c r="M305" s="20"/>
      <c r="N305" s="213">
        <v>32.9</v>
      </c>
      <c r="O305" s="18"/>
      <c r="P305" s="184"/>
      <c r="R305" s="279"/>
      <c r="S305" s="276"/>
      <c r="T305" s="276"/>
      <c r="U305" s="280"/>
      <c r="V305" s="281"/>
      <c r="W305" s="276"/>
      <c r="X305" s="276"/>
      <c r="Y305" s="14"/>
    </row>
    <row r="306" spans="1:25" ht="12.75" customHeight="1">
      <c r="A306" s="348">
        <v>52</v>
      </c>
      <c r="B306" s="418" t="s">
        <v>1176</v>
      </c>
      <c r="C306" s="252"/>
      <c r="D306" s="242"/>
      <c r="E306" s="236"/>
      <c r="F306" s="236"/>
      <c r="G306" s="236"/>
      <c r="H306" s="296">
        <v>1.035</v>
      </c>
      <c r="I306" s="213">
        <v>10.45</v>
      </c>
      <c r="J306" s="236"/>
      <c r="K306" s="296">
        <v>1.035</v>
      </c>
      <c r="L306" s="213">
        <v>10.45</v>
      </c>
      <c r="M306" s="20"/>
      <c r="N306" s="213">
        <v>10.45</v>
      </c>
      <c r="O306" s="18"/>
      <c r="P306" s="184"/>
      <c r="R306" s="279"/>
      <c r="S306" s="276"/>
      <c r="T306" s="276"/>
      <c r="U306" s="280"/>
      <c r="V306" s="281"/>
      <c r="W306" s="276"/>
      <c r="X306" s="276"/>
      <c r="Y306" s="14"/>
    </row>
    <row r="307" spans="1:25" ht="12.75" customHeight="1">
      <c r="A307" s="348">
        <v>53</v>
      </c>
      <c r="B307" s="418" t="s">
        <v>1177</v>
      </c>
      <c r="C307" s="252"/>
      <c r="D307" s="242"/>
      <c r="E307" s="236"/>
      <c r="F307" s="236"/>
      <c r="G307" s="236"/>
      <c r="H307" s="296">
        <v>3.571</v>
      </c>
      <c r="I307" s="213">
        <v>62.95</v>
      </c>
      <c r="J307" s="236"/>
      <c r="K307" s="296">
        <v>3.571</v>
      </c>
      <c r="L307" s="213">
        <v>62.95</v>
      </c>
      <c r="M307" s="20"/>
      <c r="N307" s="213">
        <v>62.95</v>
      </c>
      <c r="O307" s="18"/>
      <c r="P307" s="184"/>
      <c r="R307" s="279"/>
      <c r="S307" s="276"/>
      <c r="T307" s="276"/>
      <c r="U307" s="280"/>
      <c r="V307" s="281"/>
      <c r="W307" s="276"/>
      <c r="X307" s="276"/>
      <c r="Y307" s="14"/>
    </row>
    <row r="308" spans="1:25" ht="12.75" customHeight="1">
      <c r="A308" s="348">
        <v>54</v>
      </c>
      <c r="B308" s="418" t="s">
        <v>1178</v>
      </c>
      <c r="C308" s="252"/>
      <c r="D308" s="242"/>
      <c r="E308" s="236"/>
      <c r="F308" s="236"/>
      <c r="G308" s="236"/>
      <c r="H308" s="296">
        <v>0.346</v>
      </c>
      <c r="I308" s="213">
        <v>15.2</v>
      </c>
      <c r="J308" s="236"/>
      <c r="K308" s="296">
        <v>0.346</v>
      </c>
      <c r="L308" s="213">
        <v>15.2</v>
      </c>
      <c r="M308" s="20"/>
      <c r="N308" s="213">
        <v>15.2</v>
      </c>
      <c r="O308" s="18"/>
      <c r="P308" s="184"/>
      <c r="R308" s="279"/>
      <c r="S308" s="276"/>
      <c r="T308" s="276"/>
      <c r="U308" s="280"/>
      <c r="V308" s="281"/>
      <c r="W308" s="276"/>
      <c r="X308" s="276"/>
      <c r="Y308" s="14"/>
    </row>
    <row r="309" spans="1:25" ht="12.75" customHeight="1">
      <c r="A309" s="348">
        <v>55</v>
      </c>
      <c r="B309" s="419" t="s">
        <v>1179</v>
      </c>
      <c r="C309" s="252"/>
      <c r="D309" s="242"/>
      <c r="E309" s="236"/>
      <c r="F309" s="236"/>
      <c r="G309" s="236"/>
      <c r="H309" s="296">
        <v>0.032</v>
      </c>
      <c r="I309" s="213">
        <v>0</v>
      </c>
      <c r="J309" s="236"/>
      <c r="K309" s="296">
        <v>0.032</v>
      </c>
      <c r="L309" s="213">
        <v>0</v>
      </c>
      <c r="M309" s="20"/>
      <c r="N309" s="213">
        <v>0</v>
      </c>
      <c r="O309" s="18"/>
      <c r="P309" s="184"/>
      <c r="R309" s="279"/>
      <c r="S309" s="276"/>
      <c r="T309" s="276"/>
      <c r="U309" s="280"/>
      <c r="V309" s="281"/>
      <c r="W309" s="276"/>
      <c r="X309" s="276"/>
      <c r="Y309" s="14"/>
    </row>
    <row r="310" spans="1:25" ht="12.75" customHeight="1">
      <c r="A310" s="348">
        <v>56</v>
      </c>
      <c r="B310" s="419" t="s">
        <v>1180</v>
      </c>
      <c r="C310" s="252"/>
      <c r="D310" s="242"/>
      <c r="E310" s="236"/>
      <c r="F310" s="236"/>
      <c r="G310" s="236"/>
      <c r="H310" s="296">
        <v>0.531</v>
      </c>
      <c r="I310" s="213">
        <v>13.59</v>
      </c>
      <c r="J310" s="236"/>
      <c r="K310" s="296">
        <v>0.531</v>
      </c>
      <c r="L310" s="213">
        <v>13.59</v>
      </c>
      <c r="M310" s="20"/>
      <c r="N310" s="213">
        <v>13.59</v>
      </c>
      <c r="O310" s="18"/>
      <c r="P310" s="184"/>
      <c r="R310" s="279"/>
      <c r="S310" s="276"/>
      <c r="T310" s="276"/>
      <c r="U310" s="280"/>
      <c r="V310" s="281"/>
      <c r="W310" s="276"/>
      <c r="X310" s="276"/>
      <c r="Y310" s="14"/>
    </row>
    <row r="311" spans="1:25" ht="12.75" customHeight="1">
      <c r="A311" s="348">
        <v>57</v>
      </c>
      <c r="B311" s="418" t="s">
        <v>1181</v>
      </c>
      <c r="C311" s="252"/>
      <c r="D311" s="242"/>
      <c r="E311" s="236"/>
      <c r="F311" s="236"/>
      <c r="G311" s="236"/>
      <c r="H311" s="296">
        <v>7.115</v>
      </c>
      <c r="I311" s="213">
        <v>0</v>
      </c>
      <c r="J311" s="236"/>
      <c r="K311" s="296">
        <v>7.115</v>
      </c>
      <c r="L311" s="213">
        <v>0</v>
      </c>
      <c r="M311" s="20"/>
      <c r="N311" s="213">
        <v>0</v>
      </c>
      <c r="O311" s="18"/>
      <c r="P311" s="184"/>
      <c r="R311" s="279"/>
      <c r="S311" s="276"/>
      <c r="T311" s="276"/>
      <c r="U311" s="280"/>
      <c r="V311" s="281"/>
      <c r="W311" s="276"/>
      <c r="X311" s="276"/>
      <c r="Y311" s="14"/>
    </row>
    <row r="312" spans="1:25" ht="12.75" customHeight="1">
      <c r="A312" s="348">
        <v>58</v>
      </c>
      <c r="B312" s="419" t="s">
        <v>1182</v>
      </c>
      <c r="C312" s="252"/>
      <c r="D312" s="242"/>
      <c r="E312" s="236"/>
      <c r="F312" s="236"/>
      <c r="G312" s="236"/>
      <c r="H312" s="296">
        <v>0</v>
      </c>
      <c r="I312" s="213">
        <v>0</v>
      </c>
      <c r="J312" s="236"/>
      <c r="K312" s="296">
        <v>0</v>
      </c>
      <c r="L312" s="213">
        <v>0</v>
      </c>
      <c r="M312" s="20"/>
      <c r="N312" s="213">
        <v>0</v>
      </c>
      <c r="O312" s="18"/>
      <c r="P312" s="184"/>
      <c r="R312" s="279"/>
      <c r="S312" s="276"/>
      <c r="T312" s="276"/>
      <c r="U312" s="280"/>
      <c r="V312" s="281"/>
      <c r="W312" s="276"/>
      <c r="X312" s="276"/>
      <c r="Y312" s="14"/>
    </row>
    <row r="313" spans="1:25" ht="12.75" customHeight="1">
      <c r="A313" s="348">
        <v>59</v>
      </c>
      <c r="B313" s="419" t="s">
        <v>1183</v>
      </c>
      <c r="C313" s="252"/>
      <c r="D313" s="242"/>
      <c r="E313" s="236"/>
      <c r="F313" s="236"/>
      <c r="G313" s="236"/>
      <c r="H313" s="296">
        <v>5.506</v>
      </c>
      <c r="I313" s="213">
        <v>0</v>
      </c>
      <c r="J313" s="236"/>
      <c r="K313" s="296">
        <v>5.506</v>
      </c>
      <c r="L313" s="213">
        <v>0</v>
      </c>
      <c r="M313" s="20"/>
      <c r="N313" s="213">
        <v>0</v>
      </c>
      <c r="O313" s="18"/>
      <c r="P313" s="184"/>
      <c r="R313" s="279"/>
      <c r="S313" s="276"/>
      <c r="T313" s="276"/>
      <c r="U313" s="280"/>
      <c r="V313" s="281"/>
      <c r="W313" s="276"/>
      <c r="X313" s="276"/>
      <c r="Y313" s="14"/>
    </row>
    <row r="314" spans="1:25" ht="12.75" customHeight="1">
      <c r="A314" s="348">
        <v>60</v>
      </c>
      <c r="B314" s="418" t="s">
        <v>1184</v>
      </c>
      <c r="C314" s="252"/>
      <c r="D314" s="242"/>
      <c r="E314" s="236"/>
      <c r="F314" s="236"/>
      <c r="G314" s="236"/>
      <c r="H314" s="296">
        <v>5.564</v>
      </c>
      <c r="I314" s="213">
        <v>96.95</v>
      </c>
      <c r="J314" s="236"/>
      <c r="K314" s="296">
        <v>5.564</v>
      </c>
      <c r="L314" s="213">
        <v>96.95</v>
      </c>
      <c r="M314" s="20"/>
      <c r="N314" s="213">
        <v>96.95</v>
      </c>
      <c r="O314" s="18"/>
      <c r="P314" s="184"/>
      <c r="R314" s="279"/>
      <c r="S314" s="276"/>
      <c r="T314" s="276"/>
      <c r="U314" s="280"/>
      <c r="V314" s="281"/>
      <c r="W314" s="276"/>
      <c r="X314" s="276"/>
      <c r="Y314" s="14"/>
    </row>
    <row r="315" spans="1:25" ht="12.75" customHeight="1">
      <c r="A315" s="348">
        <v>61</v>
      </c>
      <c r="B315" s="418" t="s">
        <v>1185</v>
      </c>
      <c r="C315" s="252"/>
      <c r="D315" s="242"/>
      <c r="E315" s="236"/>
      <c r="F315" s="236"/>
      <c r="G315" s="236"/>
      <c r="H315" s="296">
        <v>1.675</v>
      </c>
      <c r="I315" s="213">
        <v>122.27</v>
      </c>
      <c r="J315" s="236"/>
      <c r="K315" s="296">
        <v>1.675</v>
      </c>
      <c r="L315" s="213">
        <v>122.27</v>
      </c>
      <c r="M315" s="20"/>
      <c r="N315" s="213">
        <v>122.27</v>
      </c>
      <c r="O315" s="18"/>
      <c r="P315" s="184"/>
      <c r="R315" s="279"/>
      <c r="S315" s="276"/>
      <c r="T315" s="276"/>
      <c r="U315" s="280"/>
      <c r="V315" s="281"/>
      <c r="W315" s="276"/>
      <c r="X315" s="276"/>
      <c r="Y315" s="14"/>
    </row>
    <row r="316" spans="1:25" ht="12.75" customHeight="1">
      <c r="A316" s="348">
        <v>62</v>
      </c>
      <c r="B316" s="417" t="s">
        <v>1186</v>
      </c>
      <c r="C316" s="252"/>
      <c r="D316" s="242"/>
      <c r="E316" s="236"/>
      <c r="F316" s="236"/>
      <c r="G316" s="236"/>
      <c r="H316" s="296">
        <v>18</v>
      </c>
      <c r="I316" s="213">
        <v>0</v>
      </c>
      <c r="J316" s="236"/>
      <c r="K316" s="296">
        <v>18</v>
      </c>
      <c r="L316" s="213">
        <v>0</v>
      </c>
      <c r="M316" s="20"/>
      <c r="N316" s="213">
        <v>0</v>
      </c>
      <c r="O316" s="18"/>
      <c r="P316" s="184"/>
      <c r="R316" s="279"/>
      <c r="S316" s="276"/>
      <c r="T316" s="276"/>
      <c r="U316" s="280"/>
      <c r="V316" s="281"/>
      <c r="W316" s="276"/>
      <c r="X316" s="276"/>
      <c r="Y316" s="14"/>
    </row>
    <row r="317" spans="1:25" ht="12.75" customHeight="1">
      <c r="A317" s="348">
        <v>63</v>
      </c>
      <c r="B317" s="417" t="s">
        <v>1187</v>
      </c>
      <c r="C317" s="252"/>
      <c r="D317" s="242"/>
      <c r="E317" s="236"/>
      <c r="F317" s="236"/>
      <c r="G317" s="236"/>
      <c r="H317" s="296">
        <v>2.205</v>
      </c>
      <c r="I317" s="213">
        <v>261.59</v>
      </c>
      <c r="J317" s="236"/>
      <c r="K317" s="296">
        <v>2.205</v>
      </c>
      <c r="L317" s="213">
        <v>261.59</v>
      </c>
      <c r="M317" s="20"/>
      <c r="N317" s="213">
        <v>261.59</v>
      </c>
      <c r="O317" s="18"/>
      <c r="P317" s="184"/>
      <c r="R317" s="279"/>
      <c r="S317" s="276"/>
      <c r="T317" s="276"/>
      <c r="U317" s="280"/>
      <c r="V317" s="281"/>
      <c r="W317" s="276"/>
      <c r="X317" s="276"/>
      <c r="Y317" s="14"/>
    </row>
    <row r="318" spans="1:25" ht="12.75" customHeight="1">
      <c r="A318" s="348">
        <v>64</v>
      </c>
      <c r="B318" s="417" t="s">
        <v>1188</v>
      </c>
      <c r="C318" s="252"/>
      <c r="D318" s="242"/>
      <c r="E318" s="236"/>
      <c r="F318" s="236"/>
      <c r="G318" s="236"/>
      <c r="H318" s="296">
        <v>1</v>
      </c>
      <c r="I318" s="213">
        <v>11</v>
      </c>
      <c r="J318" s="236"/>
      <c r="K318" s="296">
        <v>1</v>
      </c>
      <c r="L318" s="213">
        <v>11</v>
      </c>
      <c r="M318" s="20"/>
      <c r="N318" s="213">
        <v>11</v>
      </c>
      <c r="O318" s="18"/>
      <c r="P318" s="184"/>
      <c r="R318" s="279"/>
      <c r="S318" s="276"/>
      <c r="T318" s="276"/>
      <c r="U318" s="280"/>
      <c r="V318" s="281"/>
      <c r="W318" s="276"/>
      <c r="X318" s="276"/>
      <c r="Y318" s="14"/>
    </row>
    <row r="319" spans="1:16" ht="12.75">
      <c r="A319" s="348"/>
      <c r="B319" s="268" t="s">
        <v>557</v>
      </c>
      <c r="C319" s="136"/>
      <c r="D319" s="136"/>
      <c r="E319" s="136"/>
      <c r="F319" s="136"/>
      <c r="G319" s="136"/>
      <c r="H319" s="456">
        <f>SUM(H21+H25)</f>
        <v>40</v>
      </c>
      <c r="I319" s="457">
        <f>SUM(I21+I25)</f>
        <v>762751</v>
      </c>
      <c r="J319" s="432"/>
      <c r="K319" s="430">
        <f>SUM(K21+K25)</f>
        <v>40</v>
      </c>
      <c r="L319" s="433">
        <f>SUM(L21+L25)</f>
        <v>762751</v>
      </c>
      <c r="M319" s="137">
        <f>SUM(M21+M25)</f>
        <v>593871</v>
      </c>
      <c r="N319" s="137">
        <f>SUM(N21+N25)</f>
        <v>168880</v>
      </c>
      <c r="O319" s="136"/>
      <c r="P319" s="136"/>
    </row>
    <row r="320" spans="1:16" ht="12.75">
      <c r="A320" s="184"/>
      <c r="B320" s="268" t="s">
        <v>638</v>
      </c>
      <c r="C320" s="136"/>
      <c r="D320" s="136"/>
      <c r="E320" s="136"/>
      <c r="F320" s="136"/>
      <c r="G320" s="136"/>
      <c r="H320" s="458">
        <f>SUM(H60)</f>
        <v>1090</v>
      </c>
      <c r="I320" s="457">
        <f>SUM(I61:I215)</f>
        <v>75533</v>
      </c>
      <c r="J320" s="432"/>
      <c r="K320" s="434">
        <f>SUM(K61:K215)</f>
        <v>1090</v>
      </c>
      <c r="L320" s="433">
        <f>SUM(L61:L215)</f>
        <v>75533</v>
      </c>
      <c r="M320" s="225">
        <f>SUM(M60)</f>
        <v>37766.5</v>
      </c>
      <c r="N320" s="225">
        <f>SUM(N60)</f>
        <v>37766.5</v>
      </c>
      <c r="O320" s="136"/>
      <c r="P320" s="136"/>
    </row>
    <row r="321" spans="1:16" ht="12.75">
      <c r="A321" s="184"/>
      <c r="B321" s="268" t="s">
        <v>558</v>
      </c>
      <c r="C321" s="136"/>
      <c r="D321" s="136"/>
      <c r="E321" s="136"/>
      <c r="F321" s="136"/>
      <c r="G321" s="136"/>
      <c r="H321" s="459">
        <f>SUM(H216+H239+H242+H254)</f>
        <v>14021.531</v>
      </c>
      <c r="I321" s="457">
        <f>SUM(I216+I239+I242+I254)</f>
        <v>65243.08</v>
      </c>
      <c r="J321" s="432"/>
      <c r="K321" s="435">
        <v>14021.5</v>
      </c>
      <c r="L321" s="433">
        <f>SUM(L216+L239+L242+L254)</f>
        <v>65243.08</v>
      </c>
      <c r="M321" s="136"/>
      <c r="N321" s="137">
        <f>SUM(N319:N320)</f>
        <v>206646.5</v>
      </c>
      <c r="O321" s="136"/>
      <c r="P321" s="136"/>
    </row>
    <row r="322" spans="1:16" ht="12.75">
      <c r="A322" s="184"/>
      <c r="B322" s="563" t="s">
        <v>563</v>
      </c>
      <c r="C322" s="564"/>
      <c r="D322" s="564"/>
      <c r="E322" s="564"/>
      <c r="F322" s="564"/>
      <c r="G322" s="564"/>
      <c r="H322" s="436">
        <f>SUM(H319:H321)</f>
        <v>15151.531</v>
      </c>
      <c r="I322" s="437">
        <f>SUM(I319:I321)</f>
        <v>903527.08</v>
      </c>
      <c r="J322" s="438"/>
      <c r="K322" s="435">
        <f>SUM(K319:K321)</f>
        <v>15151.5</v>
      </c>
      <c r="L322" s="433">
        <f>L319+L320+L321</f>
        <v>903527.08</v>
      </c>
      <c r="M322" s="137">
        <f>SUM(M319:M320)</f>
        <v>631637.5</v>
      </c>
      <c r="N322" s="136"/>
      <c r="O322" s="136"/>
      <c r="P322" s="136"/>
    </row>
    <row r="323" ht="12.75">
      <c r="A323" s="184"/>
    </row>
    <row r="324" spans="2:16" ht="15.75">
      <c r="B324" s="269" t="s">
        <v>562</v>
      </c>
      <c r="C324" s="177"/>
      <c r="D324" s="285"/>
      <c r="E324" s="461">
        <f>H322</f>
        <v>15151.531</v>
      </c>
      <c r="F324" s="4"/>
      <c r="G324" s="4"/>
      <c r="H324" s="80"/>
      <c r="I324" s="17"/>
      <c r="J324" s="4"/>
      <c r="K324" s="80"/>
      <c r="L324" s="80"/>
      <c r="M324" s="4"/>
      <c r="N324" s="4"/>
      <c r="O324" s="4"/>
      <c r="P324" s="4"/>
    </row>
    <row r="325" spans="2:16" ht="15.75">
      <c r="B325" s="269" t="s">
        <v>564</v>
      </c>
      <c r="C325" s="177"/>
      <c r="D325" s="444"/>
      <c r="E325" s="444">
        <f>I322</f>
        <v>903527.08</v>
      </c>
      <c r="F325" s="4"/>
      <c r="G325" s="4"/>
      <c r="H325" s="80"/>
      <c r="I325" s="17"/>
      <c r="J325" s="4"/>
      <c r="K325" s="80"/>
      <c r="L325" s="80"/>
      <c r="M325" s="4"/>
      <c r="N325" s="4"/>
      <c r="O325" s="4"/>
      <c r="P325" s="4"/>
    </row>
    <row r="326" spans="2:16" ht="15.75">
      <c r="B326" s="29"/>
      <c r="C326" s="4"/>
      <c r="D326" s="4"/>
      <c r="E326" s="4"/>
      <c r="F326" s="4"/>
      <c r="G326" s="4"/>
      <c r="H326" s="80"/>
      <c r="I326" s="17"/>
      <c r="J326" s="4"/>
      <c r="K326" s="80"/>
      <c r="L326" s="80"/>
      <c r="M326" s="4"/>
      <c r="N326" s="4"/>
      <c r="O326" s="4"/>
      <c r="P326" s="4"/>
    </row>
    <row r="329" spans="2:14" ht="32.25" customHeight="1">
      <c r="B329" s="163" t="s">
        <v>126</v>
      </c>
      <c r="C329" s="164"/>
      <c r="D329" s="560" t="s">
        <v>565</v>
      </c>
      <c r="E329" s="560"/>
      <c r="F329" s="560"/>
      <c r="G329" s="560"/>
      <c r="H329" s="560"/>
      <c r="I329" s="228"/>
      <c r="J329" s="175"/>
      <c r="K329" s="228"/>
      <c r="L329" s="559" t="s">
        <v>566</v>
      </c>
      <c r="M329" s="559"/>
      <c r="N329" s="559"/>
    </row>
    <row r="330" spans="2:14" ht="15.75" customHeight="1">
      <c r="B330" s="164"/>
      <c r="C330" s="164"/>
      <c r="D330" s="542" t="s">
        <v>7</v>
      </c>
      <c r="E330" s="542"/>
      <c r="F330" s="542"/>
      <c r="G330" s="542"/>
      <c r="H330" s="542"/>
      <c r="I330" s="229"/>
      <c r="J330" s="168" t="s">
        <v>8</v>
      </c>
      <c r="K330" s="229"/>
      <c r="L330" s="542" t="s">
        <v>569</v>
      </c>
      <c r="M330" s="542"/>
      <c r="N330" s="542"/>
    </row>
    <row r="331" spans="2:14" ht="27.75" customHeight="1">
      <c r="B331" s="177" t="s">
        <v>567</v>
      </c>
      <c r="C331" s="164"/>
      <c r="D331" s="560" t="s">
        <v>528</v>
      </c>
      <c r="E331" s="560"/>
      <c r="F331" s="560"/>
      <c r="G331" s="560"/>
      <c r="H331" s="560"/>
      <c r="I331" s="228"/>
      <c r="J331" s="175"/>
      <c r="K331" s="228"/>
      <c r="L331" s="559" t="s">
        <v>568</v>
      </c>
      <c r="M331" s="559"/>
      <c r="N331" s="559"/>
    </row>
    <row r="332" spans="2:14" ht="15.75">
      <c r="B332" s="177"/>
      <c r="C332" s="164"/>
      <c r="D332" s="476"/>
      <c r="E332" s="478" t="s">
        <v>1228</v>
      </c>
      <c r="F332" s="476"/>
      <c r="G332" s="476"/>
      <c r="H332" s="476"/>
      <c r="I332" s="228"/>
      <c r="J332" s="479" t="s">
        <v>1233</v>
      </c>
      <c r="K332" s="228"/>
      <c r="L332" s="542" t="s">
        <v>569</v>
      </c>
      <c r="M332" s="542"/>
      <c r="N332" s="542"/>
    </row>
    <row r="333" spans="2:14" ht="30.75" customHeight="1">
      <c r="B333" s="177" t="s">
        <v>1229</v>
      </c>
      <c r="C333" s="164"/>
      <c r="D333" s="575" t="s">
        <v>1236</v>
      </c>
      <c r="E333" s="575"/>
      <c r="F333" s="575"/>
      <c r="G333" s="575"/>
      <c r="H333" s="575"/>
      <c r="I333" s="228"/>
      <c r="J333" s="477" t="s">
        <v>1232</v>
      </c>
      <c r="K333" s="228"/>
      <c r="L333" s="559" t="s">
        <v>1230</v>
      </c>
      <c r="M333" s="559"/>
      <c r="N333" s="559"/>
    </row>
    <row r="334" spans="2:14" ht="12.75">
      <c r="B334" s="164"/>
      <c r="C334" s="164"/>
      <c r="D334" s="542" t="s">
        <v>7</v>
      </c>
      <c r="E334" s="542"/>
      <c r="F334" s="542"/>
      <c r="G334" s="542"/>
      <c r="H334" s="542"/>
      <c r="I334" s="229"/>
      <c r="J334" s="168" t="s">
        <v>8</v>
      </c>
      <c r="K334" s="229"/>
      <c r="L334" s="542" t="s">
        <v>569</v>
      </c>
      <c r="M334" s="542"/>
      <c r="N334" s="542"/>
    </row>
    <row r="335" spans="2:14" ht="15.75" customHeight="1">
      <c r="B335" s="163" t="s">
        <v>127</v>
      </c>
      <c r="C335" s="164"/>
      <c r="D335" s="560" t="s">
        <v>1231</v>
      </c>
      <c r="E335" s="560"/>
      <c r="F335" s="560"/>
      <c r="G335" s="560"/>
      <c r="H335" s="560"/>
      <c r="I335" s="228"/>
      <c r="J335" s="175"/>
      <c r="K335" s="228"/>
      <c r="L335" s="559" t="s">
        <v>1210</v>
      </c>
      <c r="M335" s="559"/>
      <c r="N335" s="559"/>
    </row>
    <row r="336" spans="2:14" ht="12.75">
      <c r="B336" s="1"/>
      <c r="D336" s="561" t="s">
        <v>7</v>
      </c>
      <c r="E336" s="561"/>
      <c r="F336" s="561"/>
      <c r="G336" s="561"/>
      <c r="H336" s="561"/>
      <c r="I336" s="174"/>
      <c r="J336" s="168" t="s">
        <v>8</v>
      </c>
      <c r="L336" s="542" t="s">
        <v>569</v>
      </c>
      <c r="M336" s="542"/>
      <c r="N336" s="542"/>
    </row>
    <row r="337" ht="12.75">
      <c r="B337" s="1"/>
    </row>
    <row r="338" spans="2:14" ht="30" customHeight="1">
      <c r="B338" s="1"/>
      <c r="D338" s="558" t="s">
        <v>1235</v>
      </c>
      <c r="E338" s="558"/>
      <c r="F338" s="558"/>
      <c r="G338" s="558"/>
      <c r="H338" s="558"/>
      <c r="J338" s="1" t="s">
        <v>1232</v>
      </c>
      <c r="L338" s="559" t="s">
        <v>1227</v>
      </c>
      <c r="M338" s="559"/>
      <c r="N338" s="559"/>
    </row>
    <row r="339" spans="2:14" ht="12.75">
      <c r="B339" s="1"/>
      <c r="E339" s="64" t="s">
        <v>7</v>
      </c>
      <c r="J339" s="79" t="s">
        <v>8</v>
      </c>
      <c r="L339" s="542" t="s">
        <v>569</v>
      </c>
      <c r="M339" s="542"/>
      <c r="N339" s="542"/>
    </row>
    <row r="340" ht="12.75">
      <c r="B340" s="1"/>
    </row>
    <row r="341" ht="12.75">
      <c r="B341" s="1"/>
    </row>
    <row r="371" ht="12.75">
      <c r="B371" s="38" t="s">
        <v>29</v>
      </c>
    </row>
  </sheetData>
  <sheetProtection/>
  <mergeCells count="50">
    <mergeCell ref="B216:G216"/>
    <mergeCell ref="P14:P18"/>
    <mergeCell ref="H14:I16"/>
    <mergeCell ref="J14:J18"/>
    <mergeCell ref="K17:K18"/>
    <mergeCell ref="L17:L18"/>
    <mergeCell ref="B25:G25"/>
    <mergeCell ref="B21:G21"/>
    <mergeCell ref="H17:H18"/>
    <mergeCell ref="I17:I18"/>
    <mergeCell ref="A5:D5"/>
    <mergeCell ref="A7:P7"/>
    <mergeCell ref="A12:P12"/>
    <mergeCell ref="A14:A18"/>
    <mergeCell ref="B14:B18"/>
    <mergeCell ref="Q17:Q18"/>
    <mergeCell ref="Q14:Q15"/>
    <mergeCell ref="D16:D18"/>
    <mergeCell ref="E16:E18"/>
    <mergeCell ref="F16:F18"/>
    <mergeCell ref="C14:C18"/>
    <mergeCell ref="B60:G60"/>
    <mergeCell ref="D335:H335"/>
    <mergeCell ref="L335:N335"/>
    <mergeCell ref="D329:H329"/>
    <mergeCell ref="L329:N329"/>
    <mergeCell ref="D330:H330"/>
    <mergeCell ref="D14:F15"/>
    <mergeCell ref="B239:G239"/>
    <mergeCell ref="B254:G254"/>
    <mergeCell ref="D336:H336"/>
    <mergeCell ref="L336:N336"/>
    <mergeCell ref="D338:H338"/>
    <mergeCell ref="L338:N338"/>
    <mergeCell ref="O17:O18"/>
    <mergeCell ref="G14:G18"/>
    <mergeCell ref="K14:O16"/>
    <mergeCell ref="B322:G322"/>
    <mergeCell ref="M17:M18"/>
    <mergeCell ref="N17:N18"/>
    <mergeCell ref="A8:P8"/>
    <mergeCell ref="L339:N339"/>
    <mergeCell ref="L332:N332"/>
    <mergeCell ref="D333:H333"/>
    <mergeCell ref="L333:N333"/>
    <mergeCell ref="D334:H334"/>
    <mergeCell ref="L334:N334"/>
    <mergeCell ref="L330:N330"/>
    <mergeCell ref="D331:H331"/>
    <mergeCell ref="L331:N331"/>
  </mergeCells>
  <printOptions/>
  <pageMargins left="0.31496062992125984" right="0.31496062992125984" top="0.34" bottom="0.16" header="0.2" footer="0.16"/>
  <pageSetup fitToHeight="0" fitToWidth="1" horizontalDpi="600" verticalDpi="600" orientation="landscape" paperSize="9" scale="7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4"/>
  <dimension ref="A2:Q441"/>
  <sheetViews>
    <sheetView view="pageLayout" workbookViewId="0" topLeftCell="A7">
      <selection activeCell="J287" sqref="J287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14.875" style="1" customWidth="1"/>
    <col min="5" max="5" width="12.875" style="1" customWidth="1"/>
    <col min="6" max="6" width="10.625" style="1" customWidth="1"/>
    <col min="7" max="7" width="7.125" style="1" customWidth="1"/>
    <col min="8" max="8" width="9.25390625" style="92" bestFit="1" customWidth="1"/>
    <col min="9" max="9" width="11.75390625" style="30" customWidth="1"/>
    <col min="10" max="10" width="10.875" style="1" customWidth="1"/>
    <col min="11" max="11" width="9.25390625" style="92" bestFit="1" customWidth="1"/>
    <col min="12" max="12" width="12.375" style="92" customWidth="1"/>
    <col min="13" max="13" width="11.125" style="1" customWidth="1"/>
    <col min="14" max="15" width="9.25390625" style="1" bestFit="1" customWidth="1"/>
    <col min="16" max="16" width="14.375" style="1" customWidth="1"/>
    <col min="17" max="19" width="9.125" style="1" customWidth="1"/>
    <col min="20" max="16384" width="9.125" style="1" customWidth="1"/>
  </cols>
  <sheetData>
    <row r="2" ht="12.75">
      <c r="M2" s="92" t="s">
        <v>601</v>
      </c>
    </row>
    <row r="3" spans="2:14" ht="18.75">
      <c r="B3" s="218"/>
      <c r="N3" s="92" t="s">
        <v>602</v>
      </c>
    </row>
    <row r="4" spans="1:12" ht="15" customHeight="1">
      <c r="A4" s="75"/>
      <c r="B4" s="75"/>
      <c r="C4" s="75"/>
      <c r="D4" s="75"/>
      <c r="J4" s="38"/>
      <c r="K4" s="210"/>
      <c r="L4" s="30" t="s">
        <v>623</v>
      </c>
    </row>
    <row r="5" spans="1:14" ht="15" customHeight="1">
      <c r="A5" s="562"/>
      <c r="B5" s="562"/>
      <c r="C5" s="562"/>
      <c r="D5" s="562"/>
      <c r="K5" s="212"/>
      <c r="L5" s="309"/>
      <c r="M5" s="310"/>
      <c r="N5" s="218"/>
    </row>
    <row r="6" ht="15" customHeight="1">
      <c r="L6" s="211"/>
    </row>
    <row r="7" spans="1:16" ht="20.25">
      <c r="A7" s="519" t="s">
        <v>554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</row>
    <row r="8" spans="1:16" ht="20.25">
      <c r="A8" s="203"/>
      <c r="B8" s="262" t="s">
        <v>552</v>
      </c>
      <c r="C8" s="203"/>
      <c r="D8" s="203"/>
      <c r="E8" s="203"/>
      <c r="F8" s="203"/>
      <c r="G8" s="203"/>
      <c r="H8" s="203"/>
      <c r="I8" s="203"/>
      <c r="J8" s="203"/>
      <c r="K8" s="203"/>
      <c r="L8" s="262" t="s">
        <v>603</v>
      </c>
      <c r="M8" s="203"/>
      <c r="N8" s="203"/>
      <c r="O8" s="203"/>
      <c r="P8" s="203"/>
    </row>
    <row r="9" spans="1:16" ht="20.25">
      <c r="A9" s="78"/>
      <c r="B9" s="78" t="s">
        <v>612</v>
      </c>
      <c r="C9" s="77"/>
      <c r="D9" s="77"/>
      <c r="E9" s="77"/>
      <c r="F9" s="77"/>
      <c r="G9" s="77"/>
      <c r="H9" s="77"/>
      <c r="I9" s="77"/>
      <c r="J9" s="77"/>
      <c r="K9" s="203"/>
      <c r="L9" s="203"/>
      <c r="M9" s="203"/>
      <c r="N9" s="203"/>
      <c r="O9" s="203"/>
      <c r="P9" s="203"/>
    </row>
    <row r="10" spans="1:16" ht="18.75">
      <c r="A10" s="16"/>
      <c r="B10" s="220" t="s">
        <v>604</v>
      </c>
      <c r="C10" s="16"/>
      <c r="D10" s="16"/>
      <c r="E10" s="16"/>
      <c r="F10" s="16"/>
      <c r="G10" s="16"/>
      <c r="H10" s="206"/>
      <c r="I10" s="16"/>
      <c r="J10" s="16"/>
      <c r="K10" s="206"/>
      <c r="L10" s="206"/>
      <c r="M10" s="16"/>
      <c r="N10" s="16"/>
      <c r="O10" s="16"/>
      <c r="P10" s="16"/>
    </row>
    <row r="11" spans="1:16" ht="18.75">
      <c r="A11" s="16"/>
      <c r="B11" s="220" t="s">
        <v>605</v>
      </c>
      <c r="C11" s="16"/>
      <c r="D11" s="16"/>
      <c r="E11" s="16"/>
      <c r="F11" s="16"/>
      <c r="G11" s="16"/>
      <c r="H11" s="206"/>
      <c r="I11" s="16"/>
      <c r="J11" s="16"/>
      <c r="K11" s="206"/>
      <c r="L11" s="206"/>
      <c r="M11" s="16"/>
      <c r="N11" s="16"/>
      <c r="O11" s="16"/>
      <c r="P11" s="16"/>
    </row>
    <row r="12" spans="1:16" ht="18.75">
      <c r="A12" s="16"/>
      <c r="B12" s="220" t="s">
        <v>606</v>
      </c>
      <c r="C12" s="16"/>
      <c r="D12" s="16"/>
      <c r="E12" s="16"/>
      <c r="F12" s="16"/>
      <c r="G12" s="16"/>
      <c r="H12" s="206"/>
      <c r="I12" s="16"/>
      <c r="J12" s="16"/>
      <c r="K12" s="206"/>
      <c r="L12" s="206"/>
      <c r="M12" s="16"/>
      <c r="N12" s="16"/>
      <c r="O12" s="16"/>
      <c r="P12" s="16"/>
    </row>
    <row r="13" spans="1:16" ht="18.75">
      <c r="A13" s="16"/>
      <c r="B13" s="220" t="s">
        <v>607</v>
      </c>
      <c r="C13" s="16"/>
      <c r="D13" s="16"/>
      <c r="E13" s="16"/>
      <c r="F13" s="16"/>
      <c r="G13" s="16"/>
      <c r="H13" s="206"/>
      <c r="I13" s="16"/>
      <c r="J13" s="16"/>
      <c r="K13" s="206"/>
      <c r="L13" s="206"/>
      <c r="M13" s="16"/>
      <c r="N13" s="16"/>
      <c r="O13" s="16"/>
      <c r="P13" s="16"/>
    </row>
    <row r="14" spans="1:16" ht="18.75">
      <c r="A14" s="16"/>
      <c r="B14" s="220" t="s">
        <v>608</v>
      </c>
      <c r="C14" s="16"/>
      <c r="D14" s="16"/>
      <c r="E14" s="16"/>
      <c r="F14" s="16"/>
      <c r="G14" s="16"/>
      <c r="H14" s="206"/>
      <c r="I14" s="16"/>
      <c r="J14" s="16"/>
      <c r="K14" s="206"/>
      <c r="L14" s="206"/>
      <c r="M14" s="16"/>
      <c r="N14" s="16"/>
      <c r="O14" s="16"/>
      <c r="P14" s="16"/>
    </row>
    <row r="15" spans="1:16" ht="18.75">
      <c r="A15" s="16"/>
      <c r="B15" s="220" t="s">
        <v>609</v>
      </c>
      <c r="C15" s="16"/>
      <c r="D15" s="16"/>
      <c r="E15" s="16"/>
      <c r="F15" s="16"/>
      <c r="G15" s="16"/>
      <c r="H15" s="206"/>
      <c r="I15" s="16"/>
      <c r="J15" s="16"/>
      <c r="K15" s="206"/>
      <c r="L15" s="206"/>
      <c r="M15" s="16"/>
      <c r="N15" s="16"/>
      <c r="O15" s="16"/>
      <c r="P15" s="16"/>
    </row>
    <row r="16" spans="1:16" ht="18.75">
      <c r="A16" s="16"/>
      <c r="B16" s="220" t="s">
        <v>610</v>
      </c>
      <c r="C16" s="16"/>
      <c r="D16" s="16"/>
      <c r="E16" s="16"/>
      <c r="F16" s="16"/>
      <c r="G16" s="16"/>
      <c r="H16" s="206"/>
      <c r="I16" s="16"/>
      <c r="J16" s="16"/>
      <c r="K16" s="206"/>
      <c r="L16" s="206"/>
      <c r="M16" s="16"/>
      <c r="N16" s="16"/>
      <c r="O16" s="16"/>
      <c r="P16" s="16"/>
    </row>
    <row r="17" spans="1:16" ht="18.75">
      <c r="A17" s="16"/>
      <c r="B17" s="220" t="s">
        <v>611</v>
      </c>
      <c r="C17" s="16"/>
      <c r="D17" s="16"/>
      <c r="E17" s="16"/>
      <c r="F17" s="16"/>
      <c r="G17" s="16"/>
      <c r="H17" s="206"/>
      <c r="I17" s="16"/>
      <c r="J17" s="16"/>
      <c r="K17" s="206"/>
      <c r="L17" s="206"/>
      <c r="M17" s="16"/>
      <c r="N17" s="16"/>
      <c r="O17" s="16"/>
      <c r="P17" s="16"/>
    </row>
    <row r="18" spans="1:16" ht="18.75">
      <c r="A18" s="16"/>
      <c r="B18" s="220" t="s">
        <v>613</v>
      </c>
      <c r="C18" s="16"/>
      <c r="D18" s="16"/>
      <c r="E18" s="16"/>
      <c r="F18" s="16"/>
      <c r="G18" s="16"/>
      <c r="H18" s="206"/>
      <c r="I18" s="16"/>
      <c r="J18" s="16"/>
      <c r="K18" s="206"/>
      <c r="L18" s="206"/>
      <c r="M18" s="16"/>
      <c r="N18" s="16"/>
      <c r="O18" s="16"/>
      <c r="P18" s="16"/>
    </row>
    <row r="19" spans="1:16" ht="18.75">
      <c r="A19" s="16"/>
      <c r="B19" s="220" t="s">
        <v>614</v>
      </c>
      <c r="C19" s="16"/>
      <c r="D19" s="16"/>
      <c r="E19" s="16"/>
      <c r="F19" s="16"/>
      <c r="G19" s="16"/>
      <c r="H19" s="206"/>
      <c r="I19" s="335" t="s">
        <v>626</v>
      </c>
      <c r="J19" s="336" t="s">
        <v>627</v>
      </c>
      <c r="K19" s="340"/>
      <c r="L19" s="206"/>
      <c r="M19" s="336" t="s">
        <v>628</v>
      </c>
      <c r="N19" s="335" t="s">
        <v>629</v>
      </c>
      <c r="O19" s="335"/>
      <c r="P19" s="16"/>
    </row>
    <row r="20" spans="1:15" ht="18.75">
      <c r="A20" s="16"/>
      <c r="B20" s="220" t="s">
        <v>625</v>
      </c>
      <c r="C20" s="220"/>
      <c r="D20" s="317">
        <f>I31+I42+I147+I149+I228+I230+I236+I238+I255+I416+I421</f>
        <v>0</v>
      </c>
      <c r="E20" s="220" t="s">
        <v>621</v>
      </c>
      <c r="F20" s="318">
        <f>H31+H42+H147+H149+H228+H230+H236+H238+H255+H416+H421</f>
        <v>0</v>
      </c>
      <c r="G20" s="220" t="s">
        <v>622</v>
      </c>
      <c r="H20" s="206"/>
      <c r="I20" s="337">
        <f>I31+I147+I228+I416+I236</f>
        <v>0</v>
      </c>
      <c r="J20" s="337">
        <f>M31+M147+M228+M236+M416</f>
        <v>0</v>
      </c>
      <c r="K20" s="340">
        <v>1013</v>
      </c>
      <c r="L20" s="206"/>
      <c r="M20" s="335">
        <f>I122</f>
        <v>0</v>
      </c>
      <c r="N20" s="337">
        <f>M122</f>
        <v>0</v>
      </c>
      <c r="O20" s="184">
        <v>112</v>
      </c>
    </row>
    <row r="21" spans="1:15" ht="18.75">
      <c r="A21" s="16"/>
      <c r="B21" s="220" t="s">
        <v>631</v>
      </c>
      <c r="C21" s="16"/>
      <c r="D21" s="317">
        <f>I52+I111+I122+I124+I158+I214+I232+I259+I338+I423</f>
        <v>0</v>
      </c>
      <c r="E21" s="220" t="s">
        <v>621</v>
      </c>
      <c r="F21" s="318">
        <f>H52+H111+H122+H124+H158+H214+H232+H259+H338+H423</f>
        <v>0</v>
      </c>
      <c r="G21" s="220" t="s">
        <v>622</v>
      </c>
      <c r="H21" s="206"/>
      <c r="I21" s="337">
        <f>I42+I149+I230+I238+I421</f>
        <v>0</v>
      </c>
      <c r="J21" s="337">
        <f>M42+M149+M230+M238+M421</f>
        <v>0</v>
      </c>
      <c r="K21" s="340">
        <v>1014</v>
      </c>
      <c r="L21" s="206"/>
      <c r="M21" s="337">
        <f>I52+I124+I158+I232+I259+I423</f>
        <v>0</v>
      </c>
      <c r="N21" s="337">
        <f>M52+M124+M158+M232+M259+M423</f>
        <v>0</v>
      </c>
      <c r="O21" s="184">
        <v>113</v>
      </c>
    </row>
    <row r="22" spans="1:15" ht="18.75">
      <c r="A22" s="16"/>
      <c r="B22" s="220" t="s">
        <v>620</v>
      </c>
      <c r="C22" s="16"/>
      <c r="D22" s="317">
        <f>I116+I224+I345+I383</f>
        <v>0</v>
      </c>
      <c r="E22" s="220" t="s">
        <v>621</v>
      </c>
      <c r="F22" s="319">
        <f>H116+H345+H383+H224</f>
        <v>0</v>
      </c>
      <c r="G22" s="220" t="s">
        <v>622</v>
      </c>
      <c r="H22" s="206"/>
      <c r="I22" s="335">
        <f>I255</f>
        <v>0</v>
      </c>
      <c r="J22" s="335">
        <f>M255</f>
        <v>0</v>
      </c>
      <c r="K22" s="340">
        <v>1016</v>
      </c>
      <c r="L22" s="206"/>
      <c r="M22" s="337">
        <f>I111+I214+I338</f>
        <v>0</v>
      </c>
      <c r="N22" s="337">
        <v>5407.5</v>
      </c>
      <c r="O22" s="184">
        <v>114</v>
      </c>
    </row>
    <row r="23" spans="9:15" ht="12.75">
      <c r="I23" s="338">
        <f>SUM(I20:I22)</f>
        <v>0</v>
      </c>
      <c r="J23" s="339">
        <f>SUM(J20:J22)</f>
        <v>0</v>
      </c>
      <c r="K23" s="208"/>
      <c r="M23" s="184">
        <f>SUM(M20:M22)</f>
        <v>0</v>
      </c>
      <c r="N23" s="339">
        <f>SUM(N20:N22)</f>
        <v>5407.5</v>
      </c>
      <c r="O23" s="184"/>
    </row>
    <row r="24" spans="1:17" ht="12.75">
      <c r="A24" s="533" t="s">
        <v>23</v>
      </c>
      <c r="B24" s="533" t="s">
        <v>24</v>
      </c>
      <c r="C24" s="533" t="s">
        <v>25</v>
      </c>
      <c r="D24" s="533" t="s">
        <v>10</v>
      </c>
      <c r="E24" s="533"/>
      <c r="F24" s="533"/>
      <c r="G24" s="533" t="s">
        <v>11</v>
      </c>
      <c r="H24" s="533" t="s">
        <v>12</v>
      </c>
      <c r="I24" s="533"/>
      <c r="J24" s="533" t="s">
        <v>34</v>
      </c>
      <c r="K24" s="533" t="s">
        <v>36</v>
      </c>
      <c r="L24" s="533"/>
      <c r="M24" s="533"/>
      <c r="N24" s="533"/>
      <c r="O24" s="533"/>
      <c r="P24" s="533" t="s">
        <v>13</v>
      </c>
      <c r="Q24" s="534"/>
    </row>
    <row r="25" spans="1:17" ht="12.75">
      <c r="A25" s="533"/>
      <c r="B25" s="533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4"/>
    </row>
    <row r="26" spans="1:17" ht="12.75">
      <c r="A26" s="533"/>
      <c r="B26" s="533"/>
      <c r="C26" s="533"/>
      <c r="D26" s="535" t="s">
        <v>26</v>
      </c>
      <c r="E26" s="535" t="s">
        <v>14</v>
      </c>
      <c r="F26" s="535" t="s">
        <v>15</v>
      </c>
      <c r="G26" s="533"/>
      <c r="H26" s="533"/>
      <c r="I26" s="533"/>
      <c r="J26" s="533"/>
      <c r="K26" s="533"/>
      <c r="L26" s="533"/>
      <c r="M26" s="533"/>
      <c r="N26" s="533"/>
      <c r="O26" s="533"/>
      <c r="P26" s="533"/>
      <c r="Q26" s="9"/>
    </row>
    <row r="27" spans="1:17" ht="61.5" customHeight="1">
      <c r="A27" s="533"/>
      <c r="B27" s="533"/>
      <c r="C27" s="533"/>
      <c r="D27" s="535"/>
      <c r="E27" s="535"/>
      <c r="F27" s="535"/>
      <c r="G27" s="533"/>
      <c r="H27" s="551" t="s">
        <v>16</v>
      </c>
      <c r="I27" s="552" t="s">
        <v>17</v>
      </c>
      <c r="J27" s="533"/>
      <c r="K27" s="551" t="s">
        <v>16</v>
      </c>
      <c r="L27" s="551" t="s">
        <v>18</v>
      </c>
      <c r="M27" s="535" t="s">
        <v>600</v>
      </c>
      <c r="N27" s="535" t="s">
        <v>19</v>
      </c>
      <c r="O27" s="535" t="s">
        <v>20</v>
      </c>
      <c r="P27" s="533"/>
      <c r="Q27" s="534"/>
    </row>
    <row r="28" spans="1:17" ht="12.75">
      <c r="A28" s="533"/>
      <c r="B28" s="533"/>
      <c r="C28" s="533"/>
      <c r="D28" s="535"/>
      <c r="E28" s="535"/>
      <c r="F28" s="535"/>
      <c r="G28" s="533"/>
      <c r="H28" s="551"/>
      <c r="I28" s="552"/>
      <c r="J28" s="533"/>
      <c r="K28" s="551"/>
      <c r="L28" s="551"/>
      <c r="M28" s="535"/>
      <c r="N28" s="535"/>
      <c r="O28" s="535"/>
      <c r="P28" s="533"/>
      <c r="Q28" s="534"/>
    </row>
    <row r="29" spans="1:17" ht="12.75">
      <c r="A29" s="11">
        <v>1</v>
      </c>
      <c r="B29" s="11">
        <v>2</v>
      </c>
      <c r="C29" s="11">
        <v>3</v>
      </c>
      <c r="D29" s="11">
        <v>4</v>
      </c>
      <c r="E29" s="11">
        <v>5</v>
      </c>
      <c r="F29" s="11">
        <v>6</v>
      </c>
      <c r="G29" s="11">
        <v>7</v>
      </c>
      <c r="H29" s="19">
        <v>8</v>
      </c>
      <c r="I29" s="209">
        <v>9</v>
      </c>
      <c r="J29" s="11">
        <v>10</v>
      </c>
      <c r="K29" s="19">
        <v>11</v>
      </c>
      <c r="L29" s="19">
        <v>12</v>
      </c>
      <c r="M29" s="11">
        <v>13</v>
      </c>
      <c r="N29" s="11">
        <v>14</v>
      </c>
      <c r="O29" s="11">
        <v>15</v>
      </c>
      <c r="P29" s="11">
        <v>16</v>
      </c>
      <c r="Q29" s="9"/>
    </row>
    <row r="30" spans="1:17" ht="18" customHeight="1">
      <c r="A30" s="11"/>
      <c r="B30" s="548" t="s">
        <v>556</v>
      </c>
      <c r="C30" s="549"/>
      <c r="D30" s="549"/>
      <c r="E30" s="549"/>
      <c r="F30" s="549"/>
      <c r="G30" s="549"/>
      <c r="H30" s="549"/>
      <c r="I30" s="549"/>
      <c r="J30" s="549"/>
      <c r="K30" s="549"/>
      <c r="L30" s="549"/>
      <c r="M30" s="549"/>
      <c r="N30" s="549"/>
      <c r="O30" s="549"/>
      <c r="P30" s="550"/>
      <c r="Q30" s="9"/>
    </row>
    <row r="31" spans="1:17" ht="15" customHeight="1">
      <c r="A31" s="11"/>
      <c r="B31" s="586" t="s">
        <v>615</v>
      </c>
      <c r="C31" s="587"/>
      <c r="D31" s="587"/>
      <c r="E31" s="587"/>
      <c r="F31" s="588"/>
      <c r="G31" s="11"/>
      <c r="H31" s="157">
        <f>SUM(H32:H41)</f>
        <v>0</v>
      </c>
      <c r="I31" s="21">
        <f>SUM(I32:I41)</f>
        <v>0</v>
      </c>
      <c r="J31" s="21"/>
      <c r="K31" s="21">
        <f>SUM(K32:K41)</f>
        <v>0</v>
      </c>
      <c r="L31" s="21">
        <f>SUM(L32:L41)</f>
        <v>0</v>
      </c>
      <c r="M31" s="21">
        <f>SUM(M32:M41)</f>
        <v>0</v>
      </c>
      <c r="N31" s="21">
        <f>SUM(N32:N41)</f>
        <v>0</v>
      </c>
      <c r="O31" s="11"/>
      <c r="P31" s="11"/>
      <c r="Q31" s="9"/>
    </row>
    <row r="32" spans="1:17" ht="12.75">
      <c r="A32" s="10">
        <v>1</v>
      </c>
      <c r="B32" s="12"/>
      <c r="C32" s="271">
        <v>1968</v>
      </c>
      <c r="D32" s="271">
        <v>10310001</v>
      </c>
      <c r="E32" s="236"/>
      <c r="F32" s="236"/>
      <c r="G32" s="236" t="s">
        <v>533</v>
      </c>
      <c r="H32" s="142"/>
      <c r="I32" s="20"/>
      <c r="J32" s="236"/>
      <c r="K32" s="142"/>
      <c r="L32" s="20"/>
      <c r="M32" s="20"/>
      <c r="N32" s="20">
        <f aca="true" t="shared" si="0" ref="N32:N41">L32-M32</f>
        <v>0</v>
      </c>
      <c r="O32" s="272">
        <v>240</v>
      </c>
      <c r="P32" s="12"/>
      <c r="Q32" s="9"/>
    </row>
    <row r="33" spans="1:17" ht="12.75">
      <c r="A33" s="10">
        <v>2</v>
      </c>
      <c r="B33" s="12"/>
      <c r="C33" s="236"/>
      <c r="D33" s="236"/>
      <c r="E33" s="236"/>
      <c r="F33" s="236"/>
      <c r="G33" s="236" t="s">
        <v>533</v>
      </c>
      <c r="H33" s="142"/>
      <c r="I33" s="20"/>
      <c r="J33" s="236"/>
      <c r="K33" s="142"/>
      <c r="L33" s="20"/>
      <c r="M33" s="20"/>
      <c r="N33" s="20">
        <f t="shared" si="0"/>
        <v>0</v>
      </c>
      <c r="O33" s="142"/>
      <c r="P33" s="12"/>
      <c r="Q33" s="9"/>
    </row>
    <row r="34" spans="1:17" ht="12.75">
      <c r="A34" s="10">
        <v>3</v>
      </c>
      <c r="B34" s="12"/>
      <c r="C34" s="236"/>
      <c r="D34" s="236"/>
      <c r="E34" s="236"/>
      <c r="F34" s="236"/>
      <c r="G34" s="236" t="s">
        <v>530</v>
      </c>
      <c r="H34" s="207"/>
      <c r="I34" s="20"/>
      <c r="J34" s="236"/>
      <c r="K34" s="207"/>
      <c r="L34" s="20"/>
      <c r="M34" s="20"/>
      <c r="N34" s="20">
        <f t="shared" si="0"/>
        <v>0</v>
      </c>
      <c r="O34" s="142"/>
      <c r="P34" s="12"/>
      <c r="Q34" s="9"/>
    </row>
    <row r="35" spans="1:17" ht="12.75">
      <c r="A35" s="10">
        <v>4</v>
      </c>
      <c r="B35" s="12"/>
      <c r="C35" s="236"/>
      <c r="D35" s="236"/>
      <c r="E35" s="236"/>
      <c r="F35" s="236"/>
      <c r="G35" s="236" t="s">
        <v>530</v>
      </c>
      <c r="H35" s="207"/>
      <c r="I35" s="20"/>
      <c r="J35" s="236"/>
      <c r="K35" s="207"/>
      <c r="L35" s="20"/>
      <c r="M35" s="20"/>
      <c r="N35" s="20">
        <f t="shared" si="0"/>
        <v>0</v>
      </c>
      <c r="O35" s="142"/>
      <c r="P35" s="12"/>
      <c r="Q35" s="9"/>
    </row>
    <row r="36" spans="1:17" ht="12.75">
      <c r="A36" s="10">
        <v>5</v>
      </c>
      <c r="B36" s="12"/>
      <c r="C36" s="236"/>
      <c r="D36" s="236"/>
      <c r="E36" s="236"/>
      <c r="F36" s="236"/>
      <c r="G36" s="236" t="s">
        <v>530</v>
      </c>
      <c r="H36" s="207"/>
      <c r="I36" s="20"/>
      <c r="J36" s="236"/>
      <c r="K36" s="207"/>
      <c r="L36" s="20"/>
      <c r="M36" s="20"/>
      <c r="N36" s="20">
        <f t="shared" si="0"/>
        <v>0</v>
      </c>
      <c r="O36" s="142"/>
      <c r="P36" s="12"/>
      <c r="Q36" s="9"/>
    </row>
    <row r="37" spans="1:17" ht="12.75">
      <c r="A37" s="10">
        <v>6</v>
      </c>
      <c r="B37" s="12"/>
      <c r="C37" s="236"/>
      <c r="D37" s="236"/>
      <c r="E37" s="236"/>
      <c r="F37" s="236"/>
      <c r="G37" s="236" t="s">
        <v>530</v>
      </c>
      <c r="H37" s="207"/>
      <c r="I37" s="20"/>
      <c r="J37" s="236"/>
      <c r="K37" s="207"/>
      <c r="L37" s="20"/>
      <c r="M37" s="20"/>
      <c r="N37" s="20">
        <f t="shared" si="0"/>
        <v>0</v>
      </c>
      <c r="O37" s="142"/>
      <c r="P37" s="12"/>
      <c r="Q37" s="9"/>
    </row>
    <row r="38" spans="1:17" ht="12.75">
      <c r="A38" s="10">
        <v>7</v>
      </c>
      <c r="B38" s="12"/>
      <c r="C38" s="236"/>
      <c r="D38" s="236"/>
      <c r="E38" s="236"/>
      <c r="F38" s="236"/>
      <c r="G38" s="236" t="s">
        <v>530</v>
      </c>
      <c r="H38" s="207"/>
      <c r="I38" s="20"/>
      <c r="J38" s="236"/>
      <c r="K38" s="207"/>
      <c r="L38" s="20"/>
      <c r="M38" s="20"/>
      <c r="N38" s="20">
        <f t="shared" si="0"/>
        <v>0</v>
      </c>
      <c r="O38" s="142"/>
      <c r="P38" s="12"/>
      <c r="Q38" s="9"/>
    </row>
    <row r="39" spans="1:17" ht="12.75">
      <c r="A39" s="10">
        <v>8</v>
      </c>
      <c r="B39" s="12"/>
      <c r="C39" s="236"/>
      <c r="D39" s="236"/>
      <c r="E39" s="236"/>
      <c r="F39" s="236"/>
      <c r="G39" s="236" t="s">
        <v>530</v>
      </c>
      <c r="H39" s="207"/>
      <c r="I39" s="20"/>
      <c r="J39" s="236"/>
      <c r="K39" s="207"/>
      <c r="L39" s="20"/>
      <c r="M39" s="20"/>
      <c r="N39" s="20">
        <f t="shared" si="0"/>
        <v>0</v>
      </c>
      <c r="O39" s="142"/>
      <c r="P39" s="12"/>
      <c r="Q39" s="9"/>
    </row>
    <row r="40" spans="1:17" ht="12.75">
      <c r="A40" s="10">
        <v>9</v>
      </c>
      <c r="B40" s="12"/>
      <c r="C40" s="236"/>
      <c r="D40" s="236"/>
      <c r="E40" s="236"/>
      <c r="F40" s="236"/>
      <c r="G40" s="236" t="s">
        <v>530</v>
      </c>
      <c r="H40" s="207"/>
      <c r="I40" s="20"/>
      <c r="J40" s="236"/>
      <c r="K40" s="207"/>
      <c r="L40" s="20"/>
      <c r="M40" s="20"/>
      <c r="N40" s="20">
        <f t="shared" si="0"/>
        <v>0</v>
      </c>
      <c r="O40" s="142"/>
      <c r="P40" s="12"/>
      <c r="Q40" s="9"/>
    </row>
    <row r="41" spans="1:17" ht="12.75">
      <c r="A41" s="10">
        <v>10</v>
      </c>
      <c r="B41" s="12"/>
      <c r="C41" s="236"/>
      <c r="D41" s="236"/>
      <c r="E41" s="236"/>
      <c r="F41" s="236"/>
      <c r="G41" s="236" t="s">
        <v>530</v>
      </c>
      <c r="H41" s="207"/>
      <c r="I41" s="20"/>
      <c r="J41" s="236"/>
      <c r="K41" s="207"/>
      <c r="L41" s="20"/>
      <c r="M41" s="20"/>
      <c r="N41" s="20">
        <f t="shared" si="0"/>
        <v>0</v>
      </c>
      <c r="O41" s="142"/>
      <c r="P41" s="12"/>
      <c r="Q41" s="9"/>
    </row>
    <row r="42" spans="1:17" ht="18" customHeight="1">
      <c r="A42" s="10"/>
      <c r="B42" s="586" t="s">
        <v>616</v>
      </c>
      <c r="C42" s="587"/>
      <c r="D42" s="587"/>
      <c r="E42" s="587"/>
      <c r="F42" s="587"/>
      <c r="G42" s="588"/>
      <c r="H42" s="157">
        <f>SUM(H43:H51)</f>
        <v>0</v>
      </c>
      <c r="I42" s="21">
        <f>SUM(I43:I51)</f>
        <v>0</v>
      </c>
      <c r="J42" s="21"/>
      <c r="K42" s="21">
        <f>SUM(K43:K51)</f>
        <v>0</v>
      </c>
      <c r="L42" s="21">
        <f>SUM(L43:L51)</f>
        <v>0</v>
      </c>
      <c r="M42" s="21">
        <f>SUM(M43:M51)</f>
        <v>0</v>
      </c>
      <c r="N42" s="21">
        <f>SUM(N43:N51)</f>
        <v>0</v>
      </c>
      <c r="O42" s="142"/>
      <c r="P42" s="12"/>
      <c r="Q42" s="9"/>
    </row>
    <row r="43" spans="1:17" ht="12.75">
      <c r="A43" s="10">
        <v>1</v>
      </c>
      <c r="B43" s="188"/>
      <c r="C43" s="341">
        <v>1987</v>
      </c>
      <c r="D43" s="270">
        <v>101401005</v>
      </c>
      <c r="E43" s="236"/>
      <c r="F43" s="236"/>
      <c r="G43" s="236" t="s">
        <v>533</v>
      </c>
      <c r="H43" s="208"/>
      <c r="I43" s="213"/>
      <c r="J43" s="236"/>
      <c r="K43" s="208"/>
      <c r="L43" s="213"/>
      <c r="M43" s="205"/>
      <c r="N43" s="20">
        <f aca="true" t="shared" si="1" ref="N43:N48">L43-M43</f>
        <v>0</v>
      </c>
      <c r="O43" s="272">
        <v>120</v>
      </c>
      <c r="P43" s="12"/>
      <c r="Q43" s="9"/>
    </row>
    <row r="44" spans="1:17" ht="12.75">
      <c r="A44" s="10">
        <v>2</v>
      </c>
      <c r="B44" s="188"/>
      <c r="C44" s="286"/>
      <c r="D44" s="214"/>
      <c r="E44" s="236"/>
      <c r="F44" s="236"/>
      <c r="G44" s="236" t="s">
        <v>533</v>
      </c>
      <c r="H44" s="208"/>
      <c r="I44" s="213"/>
      <c r="J44" s="236"/>
      <c r="K44" s="208"/>
      <c r="L44" s="213"/>
      <c r="M44" s="205"/>
      <c r="N44" s="20">
        <f t="shared" si="1"/>
        <v>0</v>
      </c>
      <c r="O44" s="142"/>
      <c r="P44" s="12"/>
      <c r="Q44" s="9"/>
    </row>
    <row r="45" spans="1:17" ht="12.75">
      <c r="A45" s="10">
        <v>3</v>
      </c>
      <c r="B45" s="188"/>
      <c r="C45" s="287"/>
      <c r="D45" s="214"/>
      <c r="E45" s="236"/>
      <c r="F45" s="236"/>
      <c r="G45" s="236" t="s">
        <v>533</v>
      </c>
      <c r="H45" s="208"/>
      <c r="I45" s="213"/>
      <c r="J45" s="236"/>
      <c r="K45" s="208"/>
      <c r="L45" s="213"/>
      <c r="M45" s="205"/>
      <c r="N45" s="20">
        <f t="shared" si="1"/>
        <v>0</v>
      </c>
      <c r="O45" s="142"/>
      <c r="P45" s="12"/>
      <c r="Q45" s="9"/>
    </row>
    <row r="46" spans="1:17" ht="12.75">
      <c r="A46" s="10">
        <v>4</v>
      </c>
      <c r="B46" s="188"/>
      <c r="C46" s="287"/>
      <c r="D46" s="214"/>
      <c r="E46" s="236"/>
      <c r="F46" s="236"/>
      <c r="G46" s="236" t="s">
        <v>533</v>
      </c>
      <c r="H46" s="208"/>
      <c r="I46" s="213"/>
      <c r="J46" s="236"/>
      <c r="K46" s="208"/>
      <c r="L46" s="213"/>
      <c r="M46" s="205"/>
      <c r="N46" s="20">
        <f t="shared" si="1"/>
        <v>0</v>
      </c>
      <c r="O46" s="142"/>
      <c r="P46" s="12"/>
      <c r="Q46" s="9"/>
    </row>
    <row r="47" spans="1:17" ht="12.75">
      <c r="A47" s="10">
        <v>5</v>
      </c>
      <c r="B47" s="188"/>
      <c r="C47" s="287"/>
      <c r="D47" s="214"/>
      <c r="E47" s="236"/>
      <c r="F47" s="236"/>
      <c r="G47" s="236" t="s">
        <v>533</v>
      </c>
      <c r="H47" s="208"/>
      <c r="I47" s="213"/>
      <c r="J47" s="236"/>
      <c r="K47" s="208"/>
      <c r="L47" s="213"/>
      <c r="M47" s="205"/>
      <c r="N47" s="20">
        <f t="shared" si="1"/>
        <v>0</v>
      </c>
      <c r="O47" s="142"/>
      <c r="P47" s="11"/>
      <c r="Q47" s="9"/>
    </row>
    <row r="48" spans="1:17" ht="12.75">
      <c r="A48" s="10">
        <v>6</v>
      </c>
      <c r="B48" s="188"/>
      <c r="C48" s="287"/>
      <c r="D48" s="214"/>
      <c r="E48" s="236"/>
      <c r="F48" s="236"/>
      <c r="G48" s="236" t="s">
        <v>533</v>
      </c>
      <c r="H48" s="208"/>
      <c r="I48" s="213"/>
      <c r="J48" s="236"/>
      <c r="K48" s="208"/>
      <c r="L48" s="213"/>
      <c r="M48" s="205"/>
      <c r="N48" s="20">
        <f t="shared" si="1"/>
        <v>0</v>
      </c>
      <c r="O48" s="142"/>
      <c r="P48" s="11"/>
      <c r="Q48" s="9"/>
    </row>
    <row r="49" spans="1:17" ht="12.75">
      <c r="A49" s="10">
        <v>7</v>
      </c>
      <c r="B49" s="323"/>
      <c r="C49" s="324"/>
      <c r="D49" s="325"/>
      <c r="E49" s="283"/>
      <c r="F49" s="283"/>
      <c r="G49" s="283" t="s">
        <v>533</v>
      </c>
      <c r="H49" s="295"/>
      <c r="I49" s="322"/>
      <c r="J49" s="283"/>
      <c r="K49" s="295"/>
      <c r="L49" s="322"/>
      <c r="M49" s="326"/>
      <c r="N49" s="291">
        <f>L49-M49</f>
        <v>0</v>
      </c>
      <c r="O49" s="284"/>
      <c r="P49" s="292"/>
      <c r="Q49" s="9"/>
    </row>
    <row r="50" spans="1:17" ht="12.75">
      <c r="A50" s="10">
        <v>8</v>
      </c>
      <c r="B50" s="188"/>
      <c r="C50" s="287"/>
      <c r="D50" s="214"/>
      <c r="E50" s="288"/>
      <c r="F50" s="288"/>
      <c r="G50" s="288" t="s">
        <v>533</v>
      </c>
      <c r="H50" s="214"/>
      <c r="I50" s="205"/>
      <c r="J50" s="288"/>
      <c r="K50" s="214"/>
      <c r="L50" s="205"/>
      <c r="M50" s="205"/>
      <c r="N50" s="215">
        <f aca="true" t="shared" si="2" ref="N50:N113">L50-M50</f>
        <v>0</v>
      </c>
      <c r="O50" s="289"/>
      <c r="P50" s="11"/>
      <c r="Q50" s="9"/>
    </row>
    <row r="51" spans="1:17" ht="12.75">
      <c r="A51" s="10">
        <v>9</v>
      </c>
      <c r="B51" s="188"/>
      <c r="C51" s="287"/>
      <c r="D51" s="214"/>
      <c r="E51" s="236"/>
      <c r="F51" s="236"/>
      <c r="G51" s="236" t="s">
        <v>533</v>
      </c>
      <c r="H51" s="208"/>
      <c r="I51" s="213"/>
      <c r="J51" s="236"/>
      <c r="K51" s="208"/>
      <c r="L51" s="213"/>
      <c r="M51" s="205"/>
      <c r="N51" s="20">
        <f t="shared" si="2"/>
        <v>0</v>
      </c>
      <c r="O51" s="142"/>
      <c r="P51" s="11"/>
      <c r="Q51" s="9"/>
    </row>
    <row r="52" spans="1:17" ht="18.75" customHeight="1">
      <c r="A52" s="10"/>
      <c r="B52" s="586" t="s">
        <v>630</v>
      </c>
      <c r="C52" s="587"/>
      <c r="D52" s="587"/>
      <c r="E52" s="587"/>
      <c r="F52" s="587"/>
      <c r="G52" s="588"/>
      <c r="H52" s="226">
        <f>SUM(H53:H110)</f>
        <v>0</v>
      </c>
      <c r="I52" s="226">
        <f>SUM(I53:I110)</f>
        <v>0</v>
      </c>
      <c r="J52" s="226"/>
      <c r="K52" s="226">
        <f>SUM(K53:K110)</f>
        <v>0</v>
      </c>
      <c r="L52" s="226">
        <f>SUM(L53:L110)</f>
        <v>0</v>
      </c>
      <c r="M52" s="226">
        <f>SUM(M53:M110)</f>
        <v>0</v>
      </c>
      <c r="N52" s="226">
        <f>SUM(N53:N110)</f>
        <v>0</v>
      </c>
      <c r="O52" s="142"/>
      <c r="P52" s="11"/>
      <c r="Q52" s="9"/>
    </row>
    <row r="53" spans="1:16" s="161" customFormat="1" ht="12.75">
      <c r="A53" s="10">
        <v>1</v>
      </c>
      <c r="B53" s="194"/>
      <c r="C53" s="273">
        <v>2001</v>
      </c>
      <c r="D53" s="342" t="s">
        <v>632</v>
      </c>
      <c r="E53" s="236"/>
      <c r="F53" s="236"/>
      <c r="G53" s="236" t="s">
        <v>533</v>
      </c>
      <c r="H53" s="208"/>
      <c r="I53" s="213"/>
      <c r="J53" s="236"/>
      <c r="K53" s="208"/>
      <c r="L53" s="213"/>
      <c r="M53" s="20"/>
      <c r="N53" s="20">
        <f t="shared" si="2"/>
        <v>0</v>
      </c>
      <c r="O53" s="343">
        <v>12</v>
      </c>
      <c r="P53" s="184"/>
    </row>
    <row r="54" spans="1:16" ht="12.75">
      <c r="A54" s="10">
        <v>2</v>
      </c>
      <c r="B54" s="194"/>
      <c r="C54" s="282"/>
      <c r="D54" s="242"/>
      <c r="E54" s="236"/>
      <c r="F54" s="236"/>
      <c r="G54" s="236" t="s">
        <v>533</v>
      </c>
      <c r="H54" s="208"/>
      <c r="I54" s="213"/>
      <c r="J54" s="236"/>
      <c r="K54" s="208"/>
      <c r="L54" s="213"/>
      <c r="M54" s="197"/>
      <c r="N54" s="20">
        <f t="shared" si="2"/>
        <v>0</v>
      </c>
      <c r="O54" s="142"/>
      <c r="P54" s="238"/>
    </row>
    <row r="55" spans="1:16" ht="28.5" customHeight="1">
      <c r="A55" s="10">
        <v>3</v>
      </c>
      <c r="B55" s="194"/>
      <c r="C55" s="282"/>
      <c r="D55" s="243"/>
      <c r="E55" s="236"/>
      <c r="F55" s="236"/>
      <c r="G55" s="236" t="s">
        <v>533</v>
      </c>
      <c r="H55" s="208"/>
      <c r="I55" s="213"/>
      <c r="J55" s="236"/>
      <c r="K55" s="208"/>
      <c r="L55" s="213"/>
      <c r="M55" s="20"/>
      <c r="N55" s="20">
        <f t="shared" si="2"/>
        <v>0</v>
      </c>
      <c r="O55" s="142"/>
      <c r="P55" s="184"/>
    </row>
    <row r="56" spans="1:16" ht="12.75">
      <c r="A56" s="10">
        <v>4</v>
      </c>
      <c r="B56" s="194"/>
      <c r="C56" s="282"/>
      <c r="D56" s="242"/>
      <c r="E56" s="236"/>
      <c r="F56" s="236"/>
      <c r="G56" s="236" t="s">
        <v>533</v>
      </c>
      <c r="H56" s="208"/>
      <c r="I56" s="213"/>
      <c r="J56" s="236"/>
      <c r="K56" s="208"/>
      <c r="L56" s="213"/>
      <c r="M56" s="20"/>
      <c r="N56" s="20">
        <f t="shared" si="2"/>
        <v>0</v>
      </c>
      <c r="O56" s="142"/>
      <c r="P56" s="184"/>
    </row>
    <row r="57" spans="1:16" ht="12.75">
      <c r="A57" s="10">
        <v>5</v>
      </c>
      <c r="B57" s="194"/>
      <c r="C57" s="282"/>
      <c r="D57" s="243"/>
      <c r="E57" s="236"/>
      <c r="F57" s="236"/>
      <c r="G57" s="236" t="s">
        <v>533</v>
      </c>
      <c r="H57" s="208"/>
      <c r="I57" s="213"/>
      <c r="J57" s="236"/>
      <c r="K57" s="208"/>
      <c r="L57" s="213"/>
      <c r="M57" s="197"/>
      <c r="N57" s="20">
        <f t="shared" si="2"/>
        <v>0</v>
      </c>
      <c r="O57" s="142"/>
      <c r="P57" s="184"/>
    </row>
    <row r="58" spans="1:16" ht="23.25" customHeight="1">
      <c r="A58" s="10">
        <v>6</v>
      </c>
      <c r="B58" s="194"/>
      <c r="C58" s="282"/>
      <c r="D58" s="243"/>
      <c r="E58" s="236"/>
      <c r="F58" s="236"/>
      <c r="G58" s="236" t="s">
        <v>533</v>
      </c>
      <c r="H58" s="208"/>
      <c r="I58" s="213"/>
      <c r="J58" s="236"/>
      <c r="K58" s="208"/>
      <c r="L58" s="213"/>
      <c r="M58" s="197"/>
      <c r="N58" s="20">
        <f t="shared" si="2"/>
        <v>0</v>
      </c>
      <c r="O58" s="142"/>
      <c r="P58" s="184"/>
    </row>
    <row r="59" spans="1:16" ht="23.25" customHeight="1">
      <c r="A59" s="10">
        <v>7</v>
      </c>
      <c r="B59" s="194"/>
      <c r="C59" s="282"/>
      <c r="D59" s="243"/>
      <c r="E59" s="236"/>
      <c r="F59" s="236"/>
      <c r="G59" s="236" t="s">
        <v>533</v>
      </c>
      <c r="H59" s="208"/>
      <c r="I59" s="213"/>
      <c r="J59" s="236"/>
      <c r="K59" s="208"/>
      <c r="L59" s="213"/>
      <c r="M59" s="197"/>
      <c r="N59" s="20">
        <f t="shared" si="2"/>
        <v>0</v>
      </c>
      <c r="O59" s="142"/>
      <c r="P59" s="184"/>
    </row>
    <row r="60" spans="1:16" ht="11.25" customHeight="1">
      <c r="A60" s="10">
        <v>8</v>
      </c>
      <c r="B60" s="194"/>
      <c r="C60" s="282"/>
      <c r="D60" s="242"/>
      <c r="E60" s="236"/>
      <c r="F60" s="236"/>
      <c r="G60" s="236" t="s">
        <v>533</v>
      </c>
      <c r="H60" s="208"/>
      <c r="I60" s="213"/>
      <c r="J60" s="236"/>
      <c r="K60" s="208"/>
      <c r="L60" s="213"/>
      <c r="M60" s="197"/>
      <c r="N60" s="20">
        <f t="shared" si="2"/>
        <v>0</v>
      </c>
      <c r="O60" s="142"/>
      <c r="P60" s="184"/>
    </row>
    <row r="61" spans="1:16" ht="12.75">
      <c r="A61" s="10">
        <v>9</v>
      </c>
      <c r="B61" s="194"/>
      <c r="C61" s="282"/>
      <c r="D61" s="243"/>
      <c r="E61" s="236"/>
      <c r="F61" s="236"/>
      <c r="G61" s="236" t="s">
        <v>533</v>
      </c>
      <c r="H61" s="208"/>
      <c r="I61" s="213"/>
      <c r="J61" s="236"/>
      <c r="K61" s="208"/>
      <c r="L61" s="213"/>
      <c r="M61" s="197"/>
      <c r="N61" s="20">
        <f t="shared" si="2"/>
        <v>0</v>
      </c>
      <c r="O61" s="142"/>
      <c r="P61" s="184"/>
    </row>
    <row r="62" spans="1:16" ht="22.5" customHeight="1">
      <c r="A62" s="10">
        <v>10</v>
      </c>
      <c r="B62" s="194"/>
      <c r="C62" s="282"/>
      <c r="D62" s="243"/>
      <c r="E62" s="236"/>
      <c r="F62" s="236"/>
      <c r="G62" s="236" t="s">
        <v>533</v>
      </c>
      <c r="H62" s="208"/>
      <c r="I62" s="213"/>
      <c r="J62" s="236"/>
      <c r="K62" s="208"/>
      <c r="L62" s="213"/>
      <c r="M62" s="197"/>
      <c r="N62" s="20">
        <f t="shared" si="2"/>
        <v>0</v>
      </c>
      <c r="O62" s="142"/>
      <c r="P62" s="184"/>
    </row>
    <row r="63" spans="1:16" ht="12.75">
      <c r="A63" s="10">
        <v>11</v>
      </c>
      <c r="B63" s="194"/>
      <c r="C63" s="282"/>
      <c r="D63" s="243"/>
      <c r="E63" s="236"/>
      <c r="F63" s="236"/>
      <c r="G63" s="236" t="s">
        <v>533</v>
      </c>
      <c r="H63" s="208"/>
      <c r="I63" s="213"/>
      <c r="J63" s="236"/>
      <c r="K63" s="208"/>
      <c r="L63" s="213"/>
      <c r="M63" s="197"/>
      <c r="N63" s="20">
        <f t="shared" si="2"/>
        <v>0</v>
      </c>
      <c r="O63" s="142"/>
      <c r="P63" s="184"/>
    </row>
    <row r="64" spans="1:16" ht="12.75">
      <c r="A64" s="10">
        <v>12</v>
      </c>
      <c r="B64" s="194"/>
      <c r="C64" s="282"/>
      <c r="D64" s="243"/>
      <c r="E64" s="236"/>
      <c r="F64" s="236"/>
      <c r="G64" s="236" t="s">
        <v>533</v>
      </c>
      <c r="H64" s="208"/>
      <c r="I64" s="213"/>
      <c r="J64" s="236"/>
      <c r="K64" s="208"/>
      <c r="L64" s="213"/>
      <c r="M64" s="197"/>
      <c r="N64" s="20">
        <f t="shared" si="2"/>
        <v>0</v>
      </c>
      <c r="O64" s="142"/>
      <c r="P64" s="184"/>
    </row>
    <row r="65" spans="1:16" ht="12.75">
      <c r="A65" s="10">
        <v>13</v>
      </c>
      <c r="B65" s="194"/>
      <c r="C65" s="282"/>
      <c r="D65" s="243"/>
      <c r="E65" s="236"/>
      <c r="F65" s="236"/>
      <c r="G65" s="236" t="s">
        <v>533</v>
      </c>
      <c r="H65" s="208"/>
      <c r="I65" s="213"/>
      <c r="J65" s="236"/>
      <c r="K65" s="208"/>
      <c r="L65" s="213"/>
      <c r="M65" s="197"/>
      <c r="N65" s="20">
        <f t="shared" si="2"/>
        <v>0</v>
      </c>
      <c r="O65" s="142"/>
      <c r="P65" s="184"/>
    </row>
    <row r="66" spans="1:16" ht="12.75">
      <c r="A66" s="10">
        <v>14</v>
      </c>
      <c r="B66" s="194"/>
      <c r="C66" s="282"/>
      <c r="D66" s="243"/>
      <c r="E66" s="236"/>
      <c r="F66" s="236"/>
      <c r="G66" s="236" t="s">
        <v>533</v>
      </c>
      <c r="H66" s="208"/>
      <c r="I66" s="213"/>
      <c r="J66" s="236"/>
      <c r="K66" s="208"/>
      <c r="L66" s="213"/>
      <c r="M66" s="197"/>
      <c r="N66" s="20">
        <f t="shared" si="2"/>
        <v>0</v>
      </c>
      <c r="O66" s="142"/>
      <c r="P66" s="184"/>
    </row>
    <row r="67" spans="1:16" ht="12.75">
      <c r="A67" s="10">
        <v>15</v>
      </c>
      <c r="B67" s="194"/>
      <c r="C67" s="282"/>
      <c r="D67" s="243"/>
      <c r="E67" s="236"/>
      <c r="F67" s="236"/>
      <c r="G67" s="236" t="s">
        <v>533</v>
      </c>
      <c r="H67" s="208"/>
      <c r="I67" s="213"/>
      <c r="J67" s="236"/>
      <c r="K67" s="208"/>
      <c r="L67" s="213"/>
      <c r="M67" s="197"/>
      <c r="N67" s="20">
        <f t="shared" si="2"/>
        <v>0</v>
      </c>
      <c r="O67" s="142"/>
      <c r="P67" s="184"/>
    </row>
    <row r="68" spans="1:16" ht="12.75">
      <c r="A68" s="10">
        <v>16</v>
      </c>
      <c r="B68" s="194"/>
      <c r="C68" s="282"/>
      <c r="D68" s="243"/>
      <c r="E68" s="236"/>
      <c r="F68" s="236"/>
      <c r="G68" s="236" t="s">
        <v>533</v>
      </c>
      <c r="H68" s="208"/>
      <c r="I68" s="213"/>
      <c r="J68" s="236"/>
      <c r="K68" s="208"/>
      <c r="L68" s="213"/>
      <c r="M68" s="197"/>
      <c r="N68" s="20">
        <f t="shared" si="2"/>
        <v>0</v>
      </c>
      <c r="O68" s="142"/>
      <c r="P68" s="184"/>
    </row>
    <row r="69" spans="1:16" ht="12.75">
      <c r="A69" s="10">
        <v>17</v>
      </c>
      <c r="B69" s="194"/>
      <c r="C69" s="282"/>
      <c r="D69" s="243"/>
      <c r="E69" s="236"/>
      <c r="F69" s="236"/>
      <c r="G69" s="236" t="s">
        <v>533</v>
      </c>
      <c r="H69" s="208"/>
      <c r="I69" s="213"/>
      <c r="J69" s="236"/>
      <c r="K69" s="208"/>
      <c r="L69" s="213"/>
      <c r="M69" s="197"/>
      <c r="N69" s="20">
        <f t="shared" si="2"/>
        <v>0</v>
      </c>
      <c r="O69" s="142"/>
      <c r="P69" s="184"/>
    </row>
    <row r="70" spans="1:16" ht="12.75">
      <c r="A70" s="10">
        <v>18</v>
      </c>
      <c r="B70" s="194"/>
      <c r="C70" s="282"/>
      <c r="D70" s="243"/>
      <c r="E70" s="236"/>
      <c r="F70" s="236"/>
      <c r="G70" s="236" t="s">
        <v>533</v>
      </c>
      <c r="H70" s="208"/>
      <c r="I70" s="213"/>
      <c r="J70" s="236"/>
      <c r="K70" s="208"/>
      <c r="L70" s="213"/>
      <c r="M70" s="197"/>
      <c r="N70" s="20">
        <f t="shared" si="2"/>
        <v>0</v>
      </c>
      <c r="O70" s="142"/>
      <c r="P70" s="184"/>
    </row>
    <row r="71" spans="1:16" ht="15.75">
      <c r="A71" s="10">
        <v>19</v>
      </c>
      <c r="B71" s="194"/>
      <c r="C71" s="282"/>
      <c r="D71" s="243"/>
      <c r="E71" s="236"/>
      <c r="F71" s="236"/>
      <c r="G71" s="236" t="s">
        <v>533</v>
      </c>
      <c r="H71" s="208"/>
      <c r="I71" s="213"/>
      <c r="J71" s="236"/>
      <c r="K71" s="208"/>
      <c r="L71" s="213"/>
      <c r="M71" s="197"/>
      <c r="N71" s="20">
        <f t="shared" si="2"/>
        <v>0</v>
      </c>
      <c r="O71" s="142"/>
      <c r="P71" s="216"/>
    </row>
    <row r="72" spans="1:16" ht="15.75">
      <c r="A72" s="10">
        <v>20</v>
      </c>
      <c r="B72" s="184"/>
      <c r="C72" s="282"/>
      <c r="D72" s="243"/>
      <c r="E72" s="236"/>
      <c r="F72" s="236"/>
      <c r="G72" s="236" t="s">
        <v>533</v>
      </c>
      <c r="H72" s="208"/>
      <c r="I72" s="213"/>
      <c r="J72" s="236"/>
      <c r="K72" s="208"/>
      <c r="L72" s="213"/>
      <c r="M72" s="197"/>
      <c r="N72" s="20">
        <f t="shared" si="2"/>
        <v>0</v>
      </c>
      <c r="O72" s="142"/>
      <c r="P72" s="216"/>
    </row>
    <row r="73" spans="1:16" ht="12.75" customHeight="1">
      <c r="A73" s="10">
        <v>21</v>
      </c>
      <c r="B73" s="194"/>
      <c r="C73" s="282"/>
      <c r="D73" s="243"/>
      <c r="E73" s="236"/>
      <c r="F73" s="236"/>
      <c r="G73" s="236" t="s">
        <v>533</v>
      </c>
      <c r="H73" s="208"/>
      <c r="I73" s="213"/>
      <c r="J73" s="236"/>
      <c r="K73" s="208"/>
      <c r="L73" s="213"/>
      <c r="M73" s="197"/>
      <c r="N73" s="20">
        <f t="shared" si="2"/>
        <v>0</v>
      </c>
      <c r="O73" s="142"/>
      <c r="P73" s="216"/>
    </row>
    <row r="74" spans="1:16" ht="12.75" customHeight="1">
      <c r="A74" s="10">
        <v>22</v>
      </c>
      <c r="B74" s="194"/>
      <c r="C74" s="282"/>
      <c r="D74" s="243"/>
      <c r="E74" s="236"/>
      <c r="F74" s="236"/>
      <c r="G74" s="236" t="s">
        <v>533</v>
      </c>
      <c r="H74" s="208"/>
      <c r="I74" s="213"/>
      <c r="J74" s="236"/>
      <c r="K74" s="208"/>
      <c r="L74" s="213"/>
      <c r="M74" s="197"/>
      <c r="N74" s="20">
        <f t="shared" si="2"/>
        <v>0</v>
      </c>
      <c r="O74" s="142"/>
      <c r="P74" s="216"/>
    </row>
    <row r="75" spans="1:16" ht="12.75" customHeight="1">
      <c r="A75" s="10">
        <v>23</v>
      </c>
      <c r="B75" s="194"/>
      <c r="C75" s="282"/>
      <c r="D75" s="243"/>
      <c r="E75" s="236"/>
      <c r="F75" s="236"/>
      <c r="G75" s="236" t="s">
        <v>533</v>
      </c>
      <c r="H75" s="208"/>
      <c r="I75" s="213"/>
      <c r="J75" s="236"/>
      <c r="K75" s="208"/>
      <c r="L75" s="213"/>
      <c r="M75" s="20"/>
      <c r="N75" s="20">
        <f t="shared" si="2"/>
        <v>0</v>
      </c>
      <c r="O75" s="142"/>
      <c r="P75" s="216"/>
    </row>
    <row r="76" spans="1:16" ht="12.75" customHeight="1">
      <c r="A76" s="10">
        <v>24</v>
      </c>
      <c r="B76" s="194"/>
      <c r="C76" s="282"/>
      <c r="D76" s="243"/>
      <c r="E76" s="236"/>
      <c r="F76" s="236"/>
      <c r="G76" s="236" t="s">
        <v>533</v>
      </c>
      <c r="H76" s="208"/>
      <c r="I76" s="213"/>
      <c r="J76" s="236"/>
      <c r="K76" s="208"/>
      <c r="L76" s="213"/>
      <c r="M76" s="197"/>
      <c r="N76" s="20">
        <f t="shared" si="2"/>
        <v>0</v>
      </c>
      <c r="O76" s="142"/>
      <c r="P76" s="216"/>
    </row>
    <row r="77" spans="1:16" ht="12.75" customHeight="1">
      <c r="A77" s="10">
        <v>25</v>
      </c>
      <c r="B77" s="194"/>
      <c r="C77" s="282"/>
      <c r="D77" s="243"/>
      <c r="E77" s="236"/>
      <c r="F77" s="236"/>
      <c r="G77" s="236" t="s">
        <v>533</v>
      </c>
      <c r="H77" s="208"/>
      <c r="I77" s="213"/>
      <c r="J77" s="236"/>
      <c r="K77" s="208"/>
      <c r="L77" s="213"/>
      <c r="M77" s="197"/>
      <c r="N77" s="20">
        <f t="shared" si="2"/>
        <v>0</v>
      </c>
      <c r="O77" s="142"/>
      <c r="P77" s="216"/>
    </row>
    <row r="78" spans="1:16" ht="12.75" customHeight="1">
      <c r="A78" s="10">
        <v>26</v>
      </c>
      <c r="B78" s="194"/>
      <c r="C78" s="282"/>
      <c r="D78" s="243"/>
      <c r="E78" s="236"/>
      <c r="F78" s="236"/>
      <c r="G78" s="236" t="s">
        <v>533</v>
      </c>
      <c r="H78" s="208"/>
      <c r="I78" s="213"/>
      <c r="J78" s="236"/>
      <c r="K78" s="208"/>
      <c r="L78" s="213"/>
      <c r="M78" s="197"/>
      <c r="N78" s="20">
        <f t="shared" si="2"/>
        <v>0</v>
      </c>
      <c r="O78" s="142"/>
      <c r="P78" s="216"/>
    </row>
    <row r="79" spans="1:16" ht="23.25" customHeight="1">
      <c r="A79" s="10">
        <v>27</v>
      </c>
      <c r="B79" s="194"/>
      <c r="C79" s="282"/>
      <c r="D79" s="243"/>
      <c r="E79" s="236"/>
      <c r="F79" s="236"/>
      <c r="G79" s="236" t="s">
        <v>533</v>
      </c>
      <c r="H79" s="208"/>
      <c r="I79" s="213"/>
      <c r="J79" s="236"/>
      <c r="K79" s="208"/>
      <c r="L79" s="213"/>
      <c r="M79" s="197"/>
      <c r="N79" s="20">
        <f t="shared" si="2"/>
        <v>0</v>
      </c>
      <c r="O79" s="142"/>
      <c r="P79" s="216"/>
    </row>
    <row r="80" spans="1:16" ht="12.75" customHeight="1">
      <c r="A80" s="10">
        <v>28</v>
      </c>
      <c r="B80" s="194"/>
      <c r="C80" s="282"/>
      <c r="D80" s="243"/>
      <c r="E80" s="236"/>
      <c r="F80" s="236"/>
      <c r="G80" s="236" t="s">
        <v>533</v>
      </c>
      <c r="H80" s="208"/>
      <c r="I80" s="213"/>
      <c r="J80" s="236"/>
      <c r="K80" s="208"/>
      <c r="L80" s="213"/>
      <c r="M80" s="197"/>
      <c r="N80" s="20">
        <f t="shared" si="2"/>
        <v>0</v>
      </c>
      <c r="O80" s="142"/>
      <c r="P80" s="216"/>
    </row>
    <row r="81" spans="1:16" ht="14.25" customHeight="1">
      <c r="A81" s="10">
        <v>29</v>
      </c>
      <c r="B81" s="194"/>
      <c r="C81" s="282"/>
      <c r="D81" s="243"/>
      <c r="E81" s="236"/>
      <c r="F81" s="236"/>
      <c r="G81" s="236" t="s">
        <v>533</v>
      </c>
      <c r="H81" s="208"/>
      <c r="I81" s="213"/>
      <c r="J81" s="236"/>
      <c r="K81" s="208"/>
      <c r="L81" s="213"/>
      <c r="M81" s="197"/>
      <c r="N81" s="20">
        <f t="shared" si="2"/>
        <v>0</v>
      </c>
      <c r="O81" s="142"/>
      <c r="P81" s="216"/>
    </row>
    <row r="82" spans="1:16" ht="13.5" customHeight="1">
      <c r="A82" s="10">
        <v>30</v>
      </c>
      <c r="B82" s="194"/>
      <c r="C82" s="282"/>
      <c r="D82" s="243"/>
      <c r="E82" s="236"/>
      <c r="F82" s="236"/>
      <c r="G82" s="236" t="s">
        <v>533</v>
      </c>
      <c r="H82" s="208"/>
      <c r="I82" s="213"/>
      <c r="J82" s="236"/>
      <c r="K82" s="208"/>
      <c r="L82" s="213"/>
      <c r="M82" s="197"/>
      <c r="N82" s="20">
        <f t="shared" si="2"/>
        <v>0</v>
      </c>
      <c r="O82" s="142"/>
      <c r="P82" s="216"/>
    </row>
    <row r="83" spans="1:16" ht="14.25" customHeight="1">
      <c r="A83" s="10">
        <v>31</v>
      </c>
      <c r="B83" s="194"/>
      <c r="C83" s="282"/>
      <c r="D83" s="243"/>
      <c r="E83" s="236"/>
      <c r="F83" s="236"/>
      <c r="G83" s="236" t="s">
        <v>533</v>
      </c>
      <c r="H83" s="208"/>
      <c r="I83" s="213"/>
      <c r="J83" s="236"/>
      <c r="K83" s="208"/>
      <c r="L83" s="213"/>
      <c r="M83" s="197"/>
      <c r="N83" s="20">
        <f t="shared" si="2"/>
        <v>0</v>
      </c>
      <c r="O83" s="142"/>
      <c r="P83" s="216"/>
    </row>
    <row r="84" spans="1:16" ht="15" customHeight="1">
      <c r="A84" s="10">
        <v>32</v>
      </c>
      <c r="B84" s="194"/>
      <c r="C84" s="282"/>
      <c r="D84" s="243"/>
      <c r="E84" s="236"/>
      <c r="F84" s="236"/>
      <c r="G84" s="236" t="s">
        <v>533</v>
      </c>
      <c r="H84" s="208"/>
      <c r="I84" s="213"/>
      <c r="J84" s="236"/>
      <c r="K84" s="208"/>
      <c r="L84" s="213"/>
      <c r="M84" s="197"/>
      <c r="N84" s="20">
        <f t="shared" si="2"/>
        <v>0</v>
      </c>
      <c r="O84" s="142"/>
      <c r="P84" s="216"/>
    </row>
    <row r="85" spans="1:16" ht="18" customHeight="1">
      <c r="A85" s="10">
        <v>33</v>
      </c>
      <c r="B85" s="194"/>
      <c r="C85" s="282"/>
      <c r="D85" s="243"/>
      <c r="E85" s="236"/>
      <c r="F85" s="236"/>
      <c r="G85" s="236" t="s">
        <v>533</v>
      </c>
      <c r="H85" s="208"/>
      <c r="I85" s="213"/>
      <c r="J85" s="236"/>
      <c r="K85" s="208"/>
      <c r="L85" s="213"/>
      <c r="M85" s="197"/>
      <c r="N85" s="20">
        <f t="shared" si="2"/>
        <v>0</v>
      </c>
      <c r="O85" s="142"/>
      <c r="P85" s="216"/>
    </row>
    <row r="86" spans="1:16" ht="18" customHeight="1">
      <c r="A86" s="10">
        <v>34</v>
      </c>
      <c r="B86" s="194"/>
      <c r="C86" s="282"/>
      <c r="D86" s="243"/>
      <c r="E86" s="236"/>
      <c r="F86" s="236"/>
      <c r="G86" s="236" t="s">
        <v>533</v>
      </c>
      <c r="H86" s="208"/>
      <c r="I86" s="213"/>
      <c r="J86" s="236"/>
      <c r="K86" s="208"/>
      <c r="L86" s="213"/>
      <c r="M86" s="20"/>
      <c r="N86" s="20">
        <f t="shared" si="2"/>
        <v>0</v>
      </c>
      <c r="O86" s="142"/>
      <c r="P86" s="216"/>
    </row>
    <row r="87" spans="1:16" ht="12" customHeight="1">
      <c r="A87" s="10">
        <v>35</v>
      </c>
      <c r="B87" s="194"/>
      <c r="C87" s="282"/>
      <c r="D87" s="243"/>
      <c r="E87" s="236"/>
      <c r="F87" s="236"/>
      <c r="G87" s="236" t="s">
        <v>533</v>
      </c>
      <c r="H87" s="208"/>
      <c r="I87" s="213"/>
      <c r="J87" s="236"/>
      <c r="K87" s="208"/>
      <c r="L87" s="213"/>
      <c r="M87" s="197"/>
      <c r="N87" s="20">
        <f t="shared" si="2"/>
        <v>0</v>
      </c>
      <c r="O87" s="142"/>
      <c r="P87" s="216"/>
    </row>
    <row r="88" spans="1:16" ht="15" customHeight="1">
      <c r="A88" s="10">
        <v>36</v>
      </c>
      <c r="B88" s="194"/>
      <c r="C88" s="282"/>
      <c r="D88" s="243"/>
      <c r="E88" s="236"/>
      <c r="F88" s="236"/>
      <c r="G88" s="236" t="s">
        <v>533</v>
      </c>
      <c r="H88" s="208"/>
      <c r="I88" s="213"/>
      <c r="J88" s="236"/>
      <c r="K88" s="208"/>
      <c r="L88" s="213"/>
      <c r="M88" s="197"/>
      <c r="N88" s="20">
        <f t="shared" si="2"/>
        <v>0</v>
      </c>
      <c r="O88" s="142"/>
      <c r="P88" s="216"/>
    </row>
    <row r="89" spans="1:16" ht="25.5" customHeight="1">
      <c r="A89" s="10">
        <v>37</v>
      </c>
      <c r="B89" s="194"/>
      <c r="C89" s="282"/>
      <c r="D89" s="243"/>
      <c r="E89" s="236"/>
      <c r="F89" s="236"/>
      <c r="G89" s="236" t="s">
        <v>533</v>
      </c>
      <c r="H89" s="208"/>
      <c r="I89" s="213"/>
      <c r="J89" s="236"/>
      <c r="K89" s="208"/>
      <c r="L89" s="213"/>
      <c r="M89" s="20"/>
      <c r="N89" s="20">
        <f t="shared" si="2"/>
        <v>0</v>
      </c>
      <c r="O89" s="142"/>
      <c r="P89" s="216"/>
    </row>
    <row r="90" spans="1:16" ht="28.5" customHeight="1">
      <c r="A90" s="10">
        <v>38</v>
      </c>
      <c r="B90" s="194"/>
      <c r="C90" s="282"/>
      <c r="D90" s="243"/>
      <c r="E90" s="236"/>
      <c r="F90" s="236"/>
      <c r="G90" s="236" t="s">
        <v>533</v>
      </c>
      <c r="H90" s="208"/>
      <c r="I90" s="213"/>
      <c r="J90" s="236"/>
      <c r="K90" s="208"/>
      <c r="L90" s="213"/>
      <c r="M90" s="20"/>
      <c r="N90" s="20">
        <f t="shared" si="2"/>
        <v>0</v>
      </c>
      <c r="O90" s="142"/>
      <c r="P90" s="216"/>
    </row>
    <row r="91" spans="1:16" ht="13.5" customHeight="1">
      <c r="A91" s="10">
        <v>39</v>
      </c>
      <c r="B91" s="194"/>
      <c r="C91" s="282"/>
      <c r="D91" s="243"/>
      <c r="E91" s="236"/>
      <c r="F91" s="236"/>
      <c r="G91" s="236" t="s">
        <v>533</v>
      </c>
      <c r="H91" s="208"/>
      <c r="I91" s="213"/>
      <c r="J91" s="236"/>
      <c r="K91" s="208"/>
      <c r="L91" s="213"/>
      <c r="M91" s="20"/>
      <c r="N91" s="20">
        <f t="shared" si="2"/>
        <v>0</v>
      </c>
      <c r="O91" s="142"/>
      <c r="P91" s="184"/>
    </row>
    <row r="92" spans="1:16" ht="12.75">
      <c r="A92" s="10">
        <v>40</v>
      </c>
      <c r="B92" s="194"/>
      <c r="C92" s="282"/>
      <c r="D92" s="243"/>
      <c r="E92" s="236"/>
      <c r="F92" s="236"/>
      <c r="G92" s="236" t="s">
        <v>533</v>
      </c>
      <c r="H92" s="208"/>
      <c r="I92" s="213"/>
      <c r="J92" s="236"/>
      <c r="K92" s="208"/>
      <c r="L92" s="213"/>
      <c r="M92" s="20"/>
      <c r="N92" s="20">
        <f t="shared" si="2"/>
        <v>0</v>
      </c>
      <c r="O92" s="142"/>
      <c r="P92" s="184"/>
    </row>
    <row r="93" spans="1:16" ht="12.75">
      <c r="A93" s="10">
        <v>41</v>
      </c>
      <c r="B93" s="194"/>
      <c r="C93" s="282"/>
      <c r="D93" s="243"/>
      <c r="E93" s="236"/>
      <c r="F93" s="236"/>
      <c r="G93" s="236" t="s">
        <v>533</v>
      </c>
      <c r="H93" s="208"/>
      <c r="I93" s="213"/>
      <c r="J93" s="236"/>
      <c r="K93" s="208"/>
      <c r="L93" s="213"/>
      <c r="M93" s="20"/>
      <c r="N93" s="20">
        <f t="shared" si="2"/>
        <v>0</v>
      </c>
      <c r="O93" s="142"/>
      <c r="P93" s="184"/>
    </row>
    <row r="94" spans="1:16" ht="12.75">
      <c r="A94" s="10">
        <v>42</v>
      </c>
      <c r="B94" s="194"/>
      <c r="C94" s="282"/>
      <c r="D94" s="243"/>
      <c r="E94" s="236"/>
      <c r="F94" s="236"/>
      <c r="G94" s="236" t="s">
        <v>533</v>
      </c>
      <c r="H94" s="208"/>
      <c r="I94" s="213"/>
      <c r="J94" s="236"/>
      <c r="K94" s="208"/>
      <c r="L94" s="213"/>
      <c r="M94" s="20"/>
      <c r="N94" s="20">
        <f t="shared" si="2"/>
        <v>0</v>
      </c>
      <c r="O94" s="142"/>
      <c r="P94" s="184"/>
    </row>
    <row r="95" spans="1:16" ht="12.75">
      <c r="A95" s="10">
        <v>43</v>
      </c>
      <c r="B95" s="194"/>
      <c r="C95" s="282"/>
      <c r="D95" s="243"/>
      <c r="E95" s="236"/>
      <c r="F95" s="236"/>
      <c r="G95" s="236" t="s">
        <v>533</v>
      </c>
      <c r="H95" s="208"/>
      <c r="I95" s="213"/>
      <c r="J95" s="236"/>
      <c r="K95" s="208"/>
      <c r="L95" s="213"/>
      <c r="M95" s="20"/>
      <c r="N95" s="20">
        <f t="shared" si="2"/>
        <v>0</v>
      </c>
      <c r="O95" s="142"/>
      <c r="P95" s="184"/>
    </row>
    <row r="96" spans="1:16" ht="12.75">
      <c r="A96" s="10">
        <v>44</v>
      </c>
      <c r="B96" s="194"/>
      <c r="C96" s="282"/>
      <c r="D96" s="243"/>
      <c r="E96" s="236"/>
      <c r="F96" s="236"/>
      <c r="G96" s="236" t="s">
        <v>533</v>
      </c>
      <c r="H96" s="208"/>
      <c r="I96" s="213"/>
      <c r="J96" s="236"/>
      <c r="K96" s="208"/>
      <c r="L96" s="213"/>
      <c r="M96" s="20"/>
      <c r="N96" s="20">
        <f t="shared" si="2"/>
        <v>0</v>
      </c>
      <c r="O96" s="142"/>
      <c r="P96" s="184"/>
    </row>
    <row r="97" spans="1:16" ht="12.75">
      <c r="A97" s="10">
        <v>45</v>
      </c>
      <c r="B97" s="194"/>
      <c r="C97" s="282"/>
      <c r="D97" s="243"/>
      <c r="E97" s="236"/>
      <c r="F97" s="236"/>
      <c r="G97" s="236" t="s">
        <v>533</v>
      </c>
      <c r="H97" s="208"/>
      <c r="I97" s="213"/>
      <c r="J97" s="236"/>
      <c r="K97" s="208"/>
      <c r="L97" s="213"/>
      <c r="M97" s="20"/>
      <c r="N97" s="20">
        <f t="shared" si="2"/>
        <v>0</v>
      </c>
      <c r="O97" s="142"/>
      <c r="P97" s="184"/>
    </row>
    <row r="98" spans="1:16" ht="12.75">
      <c r="A98" s="10">
        <v>46</v>
      </c>
      <c r="B98" s="194"/>
      <c r="C98" s="282"/>
      <c r="D98" s="243"/>
      <c r="E98" s="236"/>
      <c r="F98" s="236"/>
      <c r="G98" s="236" t="s">
        <v>533</v>
      </c>
      <c r="H98" s="208"/>
      <c r="I98" s="213"/>
      <c r="J98" s="236"/>
      <c r="K98" s="208"/>
      <c r="L98" s="213"/>
      <c r="M98" s="20"/>
      <c r="N98" s="20">
        <f t="shared" si="2"/>
        <v>0</v>
      </c>
      <c r="O98" s="142"/>
      <c r="P98" s="184"/>
    </row>
    <row r="99" spans="1:16" ht="12.75">
      <c r="A99" s="10">
        <v>47</v>
      </c>
      <c r="B99" s="194"/>
      <c r="C99" s="282"/>
      <c r="D99" s="243"/>
      <c r="E99" s="236"/>
      <c r="F99" s="236"/>
      <c r="G99" s="236" t="s">
        <v>533</v>
      </c>
      <c r="H99" s="208"/>
      <c r="I99" s="213"/>
      <c r="J99" s="236"/>
      <c r="K99" s="208"/>
      <c r="L99" s="213"/>
      <c r="M99" s="20"/>
      <c r="N99" s="20">
        <f t="shared" si="2"/>
        <v>0</v>
      </c>
      <c r="O99" s="142"/>
      <c r="P99" s="184"/>
    </row>
    <row r="100" spans="1:16" ht="12.75">
      <c r="A100" s="10">
        <v>48</v>
      </c>
      <c r="B100" s="194"/>
      <c r="C100" s="282"/>
      <c r="D100" s="243"/>
      <c r="E100" s="236"/>
      <c r="F100" s="236"/>
      <c r="G100" s="236" t="s">
        <v>533</v>
      </c>
      <c r="H100" s="208"/>
      <c r="I100" s="213"/>
      <c r="J100" s="236"/>
      <c r="K100" s="208"/>
      <c r="L100" s="213"/>
      <c r="M100" s="20"/>
      <c r="N100" s="20">
        <f t="shared" si="2"/>
        <v>0</v>
      </c>
      <c r="O100" s="142"/>
      <c r="P100" s="184"/>
    </row>
    <row r="101" spans="1:16" ht="12.75">
      <c r="A101" s="10">
        <v>49</v>
      </c>
      <c r="B101" s="194"/>
      <c r="C101" s="282"/>
      <c r="D101" s="243"/>
      <c r="E101" s="236"/>
      <c r="F101" s="236"/>
      <c r="G101" s="236" t="s">
        <v>533</v>
      </c>
      <c r="H101" s="208"/>
      <c r="I101" s="213"/>
      <c r="J101" s="236"/>
      <c r="K101" s="208"/>
      <c r="L101" s="213"/>
      <c r="M101" s="20"/>
      <c r="N101" s="20">
        <f t="shared" si="2"/>
        <v>0</v>
      </c>
      <c r="O101" s="142"/>
      <c r="P101" s="184"/>
    </row>
    <row r="102" spans="1:16" ht="12.75">
      <c r="A102" s="10">
        <v>50</v>
      </c>
      <c r="B102" s="194"/>
      <c r="C102" s="282"/>
      <c r="D102" s="243"/>
      <c r="E102" s="236"/>
      <c r="F102" s="236"/>
      <c r="G102" s="236" t="s">
        <v>533</v>
      </c>
      <c r="H102" s="208"/>
      <c r="I102" s="213"/>
      <c r="J102" s="236"/>
      <c r="K102" s="208"/>
      <c r="L102" s="213"/>
      <c r="M102" s="20"/>
      <c r="N102" s="20">
        <f t="shared" si="2"/>
        <v>0</v>
      </c>
      <c r="O102" s="142"/>
      <c r="P102" s="184"/>
    </row>
    <row r="103" spans="1:16" ht="12.75">
      <c r="A103" s="10">
        <v>51</v>
      </c>
      <c r="B103" s="194"/>
      <c r="C103" s="282"/>
      <c r="D103" s="243"/>
      <c r="E103" s="236"/>
      <c r="F103" s="236"/>
      <c r="G103" s="236" t="s">
        <v>533</v>
      </c>
      <c r="H103" s="208"/>
      <c r="I103" s="213"/>
      <c r="J103" s="236"/>
      <c r="K103" s="208"/>
      <c r="L103" s="213"/>
      <c r="M103" s="20"/>
      <c r="N103" s="20">
        <f t="shared" si="2"/>
        <v>0</v>
      </c>
      <c r="O103" s="142"/>
      <c r="P103" s="184"/>
    </row>
    <row r="104" spans="1:16" ht="12.75">
      <c r="A104" s="10">
        <v>52</v>
      </c>
      <c r="B104" s="194"/>
      <c r="C104" s="282"/>
      <c r="D104" s="243"/>
      <c r="E104" s="236"/>
      <c r="F104" s="236"/>
      <c r="G104" s="236" t="s">
        <v>533</v>
      </c>
      <c r="H104" s="208"/>
      <c r="I104" s="213"/>
      <c r="J104" s="236"/>
      <c r="K104" s="208"/>
      <c r="L104" s="213"/>
      <c r="M104" s="20"/>
      <c r="N104" s="20">
        <f t="shared" si="2"/>
        <v>0</v>
      </c>
      <c r="O104" s="142"/>
      <c r="P104" s="184"/>
    </row>
    <row r="105" spans="1:16" ht="25.5" customHeight="1">
      <c r="A105" s="10">
        <v>53</v>
      </c>
      <c r="B105" s="194"/>
      <c r="C105" s="282"/>
      <c r="D105" s="243"/>
      <c r="E105" s="236"/>
      <c r="F105" s="236"/>
      <c r="G105" s="236" t="s">
        <v>533</v>
      </c>
      <c r="H105" s="208"/>
      <c r="I105" s="213"/>
      <c r="J105" s="236"/>
      <c r="K105" s="208"/>
      <c r="L105" s="213"/>
      <c r="M105" s="20"/>
      <c r="N105" s="20">
        <f t="shared" si="2"/>
        <v>0</v>
      </c>
      <c r="O105" s="142"/>
      <c r="P105" s="184"/>
    </row>
    <row r="106" spans="1:16" ht="25.5" customHeight="1">
      <c r="A106" s="10">
        <v>54</v>
      </c>
      <c r="B106" s="194"/>
      <c r="C106" s="282"/>
      <c r="D106" s="243"/>
      <c r="E106" s="236"/>
      <c r="F106" s="236"/>
      <c r="G106" s="236" t="s">
        <v>533</v>
      </c>
      <c r="H106" s="208"/>
      <c r="I106" s="213"/>
      <c r="J106" s="236"/>
      <c r="K106" s="208"/>
      <c r="L106" s="213"/>
      <c r="M106" s="20"/>
      <c r="N106" s="20">
        <f t="shared" si="2"/>
        <v>0</v>
      </c>
      <c r="O106" s="142"/>
      <c r="P106" s="184"/>
    </row>
    <row r="107" spans="1:16" ht="20.25" customHeight="1">
      <c r="A107" s="10">
        <v>55</v>
      </c>
      <c r="B107" s="259"/>
      <c r="C107" s="320"/>
      <c r="D107" s="321"/>
      <c r="E107" s="283"/>
      <c r="F107" s="283"/>
      <c r="G107" s="283" t="s">
        <v>533</v>
      </c>
      <c r="H107" s="295"/>
      <c r="I107" s="322"/>
      <c r="J107" s="283"/>
      <c r="K107" s="295"/>
      <c r="L107" s="322"/>
      <c r="M107" s="293"/>
      <c r="N107" s="291">
        <f t="shared" si="2"/>
        <v>0</v>
      </c>
      <c r="O107" s="284"/>
      <c r="P107" s="184"/>
    </row>
    <row r="108" spans="1:16" ht="12.75">
      <c r="A108" s="10">
        <v>56</v>
      </c>
      <c r="B108" s="259"/>
      <c r="C108" s="320"/>
      <c r="D108" s="321"/>
      <c r="E108" s="283"/>
      <c r="F108" s="283"/>
      <c r="G108" s="283" t="s">
        <v>533</v>
      </c>
      <c r="H108" s="295"/>
      <c r="I108" s="322"/>
      <c r="J108" s="283"/>
      <c r="K108" s="295"/>
      <c r="L108" s="322"/>
      <c r="M108" s="291"/>
      <c r="N108" s="291">
        <f t="shared" si="2"/>
        <v>0</v>
      </c>
      <c r="O108" s="284"/>
      <c r="P108" s="184"/>
    </row>
    <row r="109" spans="1:16" ht="12.75">
      <c r="A109" s="10">
        <v>57</v>
      </c>
      <c r="B109" s="259"/>
      <c r="C109" s="320"/>
      <c r="D109" s="321"/>
      <c r="E109" s="283"/>
      <c r="F109" s="283"/>
      <c r="G109" s="283" t="s">
        <v>533</v>
      </c>
      <c r="H109" s="295"/>
      <c r="I109" s="322"/>
      <c r="J109" s="283"/>
      <c r="K109" s="295"/>
      <c r="L109" s="322"/>
      <c r="M109" s="291"/>
      <c r="N109" s="291">
        <f t="shared" si="2"/>
        <v>0</v>
      </c>
      <c r="O109" s="284"/>
      <c r="P109" s="184"/>
    </row>
    <row r="110" spans="1:16" ht="12.75">
      <c r="A110" s="10">
        <v>58</v>
      </c>
      <c r="B110" s="259"/>
      <c r="C110" s="320"/>
      <c r="D110" s="321"/>
      <c r="E110" s="283"/>
      <c r="F110" s="283"/>
      <c r="G110" s="283" t="s">
        <v>533</v>
      </c>
      <c r="H110" s="295"/>
      <c r="I110" s="322"/>
      <c r="J110" s="283"/>
      <c r="K110" s="295"/>
      <c r="L110" s="322"/>
      <c r="M110" s="291"/>
      <c r="N110" s="291">
        <f t="shared" si="2"/>
        <v>0</v>
      </c>
      <c r="O110" s="284"/>
      <c r="P110" s="184"/>
    </row>
    <row r="111" spans="1:16" ht="12.75">
      <c r="A111" s="10"/>
      <c r="B111" s="586" t="s">
        <v>633</v>
      </c>
      <c r="C111" s="587"/>
      <c r="D111" s="587"/>
      <c r="E111" s="587"/>
      <c r="F111" s="587"/>
      <c r="G111" s="588"/>
      <c r="H111" s="226">
        <f>SUM(H112:H115)</f>
        <v>0</v>
      </c>
      <c r="I111" s="225">
        <f>SUM(I112:I115)</f>
        <v>0</v>
      </c>
      <c r="J111" s="225"/>
      <c r="K111" s="225">
        <f>SUM(K112:K115)</f>
        <v>0</v>
      </c>
      <c r="L111" s="225">
        <f>SUM(L112:L115)</f>
        <v>0</v>
      </c>
      <c r="M111" s="225">
        <f>SUM(M112:M115)</f>
        <v>0</v>
      </c>
      <c r="N111" s="225">
        <f>SUM(N112:N115)</f>
        <v>0</v>
      </c>
      <c r="O111" s="142"/>
      <c r="P111" s="184"/>
    </row>
    <row r="112" spans="1:16" ht="12.75">
      <c r="A112" s="10">
        <v>1</v>
      </c>
      <c r="B112" s="194"/>
      <c r="C112" s="242" t="s">
        <v>546</v>
      </c>
      <c r="D112" s="242" t="s">
        <v>560</v>
      </c>
      <c r="E112" s="236"/>
      <c r="F112" s="236"/>
      <c r="G112" s="236" t="s">
        <v>540</v>
      </c>
      <c r="H112" s="208"/>
      <c r="I112" s="213"/>
      <c r="J112" s="236"/>
      <c r="K112" s="208"/>
      <c r="L112" s="213"/>
      <c r="M112" s="20"/>
      <c r="N112" s="20">
        <f t="shared" si="2"/>
        <v>0</v>
      </c>
      <c r="O112" s="142">
        <v>12</v>
      </c>
      <c r="P112" s="184"/>
    </row>
    <row r="113" spans="1:16" ht="12.75">
      <c r="A113" s="10">
        <v>2</v>
      </c>
      <c r="B113" s="194"/>
      <c r="C113" s="242"/>
      <c r="D113" s="243"/>
      <c r="E113" s="236"/>
      <c r="F113" s="236"/>
      <c r="G113" s="236" t="s">
        <v>533</v>
      </c>
      <c r="H113" s="208"/>
      <c r="I113" s="213"/>
      <c r="J113" s="236"/>
      <c r="K113" s="208"/>
      <c r="L113" s="213"/>
      <c r="M113" s="20"/>
      <c r="N113" s="20">
        <f t="shared" si="2"/>
        <v>0</v>
      </c>
      <c r="O113" s="142"/>
      <c r="P113" s="184"/>
    </row>
    <row r="114" spans="1:16" ht="12.75">
      <c r="A114" s="10">
        <v>3</v>
      </c>
      <c r="B114" s="194"/>
      <c r="C114" s="242"/>
      <c r="D114" s="243"/>
      <c r="E114" s="236"/>
      <c r="F114" s="236"/>
      <c r="G114" s="236" t="s">
        <v>533</v>
      </c>
      <c r="H114" s="208"/>
      <c r="I114" s="213"/>
      <c r="J114" s="236"/>
      <c r="K114" s="208"/>
      <c r="L114" s="213"/>
      <c r="M114" s="20"/>
      <c r="N114" s="20">
        <f>L114-M114</f>
        <v>0</v>
      </c>
      <c r="O114" s="142"/>
      <c r="P114" s="184"/>
    </row>
    <row r="115" spans="1:16" ht="12.75">
      <c r="A115" s="10">
        <v>4</v>
      </c>
      <c r="B115" s="194"/>
      <c r="C115" s="242"/>
      <c r="D115" s="243"/>
      <c r="E115" s="236"/>
      <c r="F115" s="236"/>
      <c r="G115" s="236" t="s">
        <v>533</v>
      </c>
      <c r="H115" s="208"/>
      <c r="I115" s="213"/>
      <c r="J115" s="236"/>
      <c r="K115" s="208"/>
      <c r="L115" s="213"/>
      <c r="M115" s="20"/>
      <c r="N115" s="20">
        <f>L115-M115</f>
        <v>0</v>
      </c>
      <c r="O115" s="142"/>
      <c r="P115" s="184"/>
    </row>
    <row r="116" spans="1:16" ht="18" customHeight="1">
      <c r="A116" s="10"/>
      <c r="B116" s="563" t="s">
        <v>617</v>
      </c>
      <c r="C116" s="564"/>
      <c r="D116" s="564"/>
      <c r="E116" s="564"/>
      <c r="F116" s="564"/>
      <c r="G116" s="565"/>
      <c r="H116" s="226">
        <f>SUM(H117:H120)</f>
        <v>0</v>
      </c>
      <c r="I116" s="225">
        <f>SUM(I117:I120)</f>
        <v>0</v>
      </c>
      <c r="J116" s="236"/>
      <c r="K116" s="208"/>
      <c r="L116" s="213"/>
      <c r="M116" s="20"/>
      <c r="N116" s="20"/>
      <c r="O116" s="142"/>
      <c r="P116" s="184"/>
    </row>
    <row r="117" spans="1:16" ht="12.75">
      <c r="A117" s="10">
        <v>1</v>
      </c>
      <c r="B117" s="194"/>
      <c r="C117" s="242"/>
      <c r="D117" s="243" t="s">
        <v>585</v>
      </c>
      <c r="E117" s="236"/>
      <c r="F117" s="236"/>
      <c r="G117" s="236" t="s">
        <v>591</v>
      </c>
      <c r="H117" s="208"/>
      <c r="I117" s="213"/>
      <c r="J117" s="236"/>
      <c r="K117" s="208"/>
      <c r="L117" s="213"/>
      <c r="M117" s="20"/>
      <c r="N117" s="20"/>
      <c r="O117" s="142"/>
      <c r="P117" s="184"/>
    </row>
    <row r="118" spans="1:16" ht="12.75">
      <c r="A118" s="10">
        <v>2</v>
      </c>
      <c r="B118" s="194"/>
      <c r="C118" s="242"/>
      <c r="D118" s="243" t="s">
        <v>585</v>
      </c>
      <c r="E118" s="236"/>
      <c r="F118" s="236"/>
      <c r="G118" s="236" t="s">
        <v>584</v>
      </c>
      <c r="H118" s="208"/>
      <c r="I118" s="213"/>
      <c r="J118" s="236"/>
      <c r="K118" s="208"/>
      <c r="L118" s="213"/>
      <c r="M118" s="20"/>
      <c r="N118" s="20"/>
      <c r="O118" s="142"/>
      <c r="P118" s="184"/>
    </row>
    <row r="119" spans="1:16" ht="12.75">
      <c r="A119" s="10">
        <v>3</v>
      </c>
      <c r="B119" s="194"/>
      <c r="C119" s="242"/>
      <c r="D119" s="243" t="s">
        <v>589</v>
      </c>
      <c r="E119" s="236"/>
      <c r="F119" s="236"/>
      <c r="G119" s="236" t="s">
        <v>533</v>
      </c>
      <c r="H119" s="208"/>
      <c r="I119" s="213"/>
      <c r="J119" s="236"/>
      <c r="K119" s="208"/>
      <c r="L119" s="213"/>
      <c r="M119" s="20"/>
      <c r="N119" s="20"/>
      <c r="O119" s="142"/>
      <c r="P119" s="184"/>
    </row>
    <row r="120" spans="1:16" ht="12.75">
      <c r="A120" s="10">
        <v>4</v>
      </c>
      <c r="B120" s="194"/>
      <c r="C120" s="242"/>
      <c r="D120" s="243" t="s">
        <v>590</v>
      </c>
      <c r="E120" s="236"/>
      <c r="F120" s="236"/>
      <c r="G120" s="236" t="s">
        <v>533</v>
      </c>
      <c r="H120" s="208"/>
      <c r="I120" s="213"/>
      <c r="J120" s="236"/>
      <c r="K120" s="208"/>
      <c r="L120" s="213"/>
      <c r="M120" s="20"/>
      <c r="N120" s="20"/>
      <c r="O120" s="142"/>
      <c r="P120" s="184"/>
    </row>
    <row r="121" spans="1:16" ht="25.5" customHeight="1">
      <c r="A121" s="11"/>
      <c r="B121" s="548" t="s">
        <v>570</v>
      </c>
      <c r="C121" s="549"/>
      <c r="D121" s="549"/>
      <c r="E121" s="549"/>
      <c r="F121" s="549"/>
      <c r="G121" s="549"/>
      <c r="H121" s="549"/>
      <c r="I121" s="549"/>
      <c r="J121" s="549"/>
      <c r="K121" s="549"/>
      <c r="L121" s="549"/>
      <c r="M121" s="549"/>
      <c r="N121" s="549"/>
      <c r="O121" s="549"/>
      <c r="P121" s="550"/>
    </row>
    <row r="122" spans="1:16" ht="12.75">
      <c r="A122" s="11"/>
      <c r="B122" s="586" t="s">
        <v>634</v>
      </c>
      <c r="C122" s="587"/>
      <c r="D122" s="587"/>
      <c r="E122" s="587"/>
      <c r="F122" s="587"/>
      <c r="G122" s="588"/>
      <c r="H122" s="19">
        <f>SUM(H123:H123)</f>
        <v>0</v>
      </c>
      <c r="I122" s="19">
        <f>SUM(I123:I123)</f>
        <v>0</v>
      </c>
      <c r="J122" s="19"/>
      <c r="K122" s="19">
        <f>SUM(K123:K123)</f>
        <v>0</v>
      </c>
      <c r="L122" s="19">
        <f>SUM(L123:L123)</f>
        <v>0</v>
      </c>
      <c r="M122" s="19">
        <f>SUM(M123:M123)</f>
        <v>0</v>
      </c>
      <c r="N122" s="19">
        <f>SUM(N123:N123)</f>
        <v>0</v>
      </c>
      <c r="O122" s="11"/>
      <c r="P122" s="11"/>
    </row>
    <row r="123" spans="1:16" ht="14.25" customHeight="1">
      <c r="A123" s="10">
        <v>1</v>
      </c>
      <c r="B123" s="194"/>
      <c r="C123" s="12"/>
      <c r="D123" s="195"/>
      <c r="E123" s="12"/>
      <c r="F123" s="12"/>
      <c r="G123" s="10" t="s">
        <v>533</v>
      </c>
      <c r="H123" s="208"/>
      <c r="I123" s="213"/>
      <c r="J123" s="236"/>
      <c r="K123" s="208"/>
      <c r="L123" s="213"/>
      <c r="M123" s="20"/>
      <c r="N123" s="20"/>
      <c r="O123" s="18">
        <v>12</v>
      </c>
      <c r="P123" s="12"/>
    </row>
    <row r="124" spans="1:16" ht="17.25" customHeight="1">
      <c r="A124" s="10"/>
      <c r="B124" s="586" t="s">
        <v>630</v>
      </c>
      <c r="C124" s="587"/>
      <c r="D124" s="587"/>
      <c r="E124" s="587"/>
      <c r="F124" s="587"/>
      <c r="G124" s="588"/>
      <c r="H124" s="226">
        <f>SUM(H125:H145)</f>
        <v>0</v>
      </c>
      <c r="I124" s="226">
        <f>SUM(I125:I145)</f>
        <v>0</v>
      </c>
      <c r="J124" s="226"/>
      <c r="K124" s="226">
        <f>SUM(K125:K145)</f>
        <v>0</v>
      </c>
      <c r="L124" s="226">
        <f>SUM(L125:L145)</f>
        <v>0</v>
      </c>
      <c r="M124" s="226">
        <f>SUM(M125:M145)</f>
        <v>0</v>
      </c>
      <c r="N124" s="226">
        <f>SUM(N125:N145)</f>
        <v>0</v>
      </c>
      <c r="O124" s="18"/>
      <c r="P124" s="12"/>
    </row>
    <row r="125" spans="1:16" ht="25.5">
      <c r="A125" s="10">
        <v>1</v>
      </c>
      <c r="B125" s="232"/>
      <c r="C125" s="195" t="s">
        <v>571</v>
      </c>
      <c r="D125" s="196" t="s">
        <v>581</v>
      </c>
      <c r="E125" s="12"/>
      <c r="F125" s="12"/>
      <c r="G125" s="10" t="s">
        <v>533</v>
      </c>
      <c r="H125" s="208"/>
      <c r="I125" s="213"/>
      <c r="J125" s="236"/>
      <c r="K125" s="208"/>
      <c r="L125" s="213"/>
      <c r="M125" s="20"/>
      <c r="N125" s="20">
        <f aca="true" t="shared" si="3" ref="N125:N145">L125-M125</f>
        <v>0</v>
      </c>
      <c r="O125" s="18">
        <v>12</v>
      </c>
      <c r="P125" s="12"/>
    </row>
    <row r="126" spans="1:16" ht="12.75">
      <c r="A126" s="10">
        <v>2</v>
      </c>
      <c r="B126" s="232"/>
      <c r="C126" s="195"/>
      <c r="D126" s="196"/>
      <c r="E126" s="12"/>
      <c r="F126" s="12"/>
      <c r="G126" s="10"/>
      <c r="H126" s="208"/>
      <c r="I126" s="213"/>
      <c r="J126" s="236"/>
      <c r="K126" s="208"/>
      <c r="L126" s="213"/>
      <c r="M126" s="20"/>
      <c r="N126" s="20">
        <f t="shared" si="3"/>
        <v>0</v>
      </c>
      <c r="O126" s="18"/>
      <c r="P126" s="12"/>
    </row>
    <row r="127" spans="1:16" ht="12.75">
      <c r="A127" s="10">
        <v>3</v>
      </c>
      <c r="B127" s="232"/>
      <c r="C127" s="195"/>
      <c r="D127" s="196"/>
      <c r="E127" s="12"/>
      <c r="F127" s="12"/>
      <c r="G127" s="10"/>
      <c r="H127" s="208"/>
      <c r="I127" s="213"/>
      <c r="J127" s="236"/>
      <c r="K127" s="208"/>
      <c r="L127" s="213"/>
      <c r="M127" s="20"/>
      <c r="N127" s="20">
        <f t="shared" si="3"/>
        <v>0</v>
      </c>
      <c r="O127" s="18"/>
      <c r="P127" s="12"/>
    </row>
    <row r="128" spans="1:16" ht="12.75">
      <c r="A128" s="10">
        <v>4</v>
      </c>
      <c r="B128" s="233"/>
      <c r="C128" s="195"/>
      <c r="D128" s="196"/>
      <c r="E128" s="234"/>
      <c r="F128" s="234"/>
      <c r="G128" s="235"/>
      <c r="H128" s="208"/>
      <c r="I128" s="213"/>
      <c r="J128" s="237"/>
      <c r="K128" s="208"/>
      <c r="L128" s="213"/>
      <c r="M128" s="197"/>
      <c r="N128" s="197">
        <f t="shared" si="3"/>
        <v>0</v>
      </c>
      <c r="O128" s="18"/>
      <c r="P128" s="12"/>
    </row>
    <row r="129" spans="1:16" ht="12.75">
      <c r="A129" s="10">
        <v>5</v>
      </c>
      <c r="B129" s="233"/>
      <c r="C129" s="195"/>
      <c r="D129" s="196"/>
      <c r="E129" s="234"/>
      <c r="F129" s="234"/>
      <c r="G129" s="235"/>
      <c r="H129" s="208"/>
      <c r="I129" s="213"/>
      <c r="J129" s="237"/>
      <c r="K129" s="208"/>
      <c r="L129" s="213"/>
      <c r="M129" s="197"/>
      <c r="N129" s="197">
        <f t="shared" si="3"/>
        <v>0</v>
      </c>
      <c r="O129" s="18"/>
      <c r="P129" s="12"/>
    </row>
    <row r="130" spans="1:16" ht="12.75">
      <c r="A130" s="10">
        <v>6</v>
      </c>
      <c r="B130" s="232"/>
      <c r="C130" s="195"/>
      <c r="D130" s="196"/>
      <c r="E130" s="12"/>
      <c r="F130" s="12"/>
      <c r="G130" s="10"/>
      <c r="H130" s="208"/>
      <c r="I130" s="213"/>
      <c r="J130" s="236"/>
      <c r="K130" s="208"/>
      <c r="L130" s="213"/>
      <c r="M130" s="20"/>
      <c r="N130" s="20">
        <f t="shared" si="3"/>
        <v>0</v>
      </c>
      <c r="O130" s="18"/>
      <c r="P130" s="12"/>
    </row>
    <row r="131" spans="1:16" ht="12.75">
      <c r="A131" s="10">
        <v>7</v>
      </c>
      <c r="B131" s="233"/>
      <c r="C131" s="195"/>
      <c r="D131" s="196"/>
      <c r="E131" s="234"/>
      <c r="F131" s="234"/>
      <c r="G131" s="235"/>
      <c r="H131" s="208"/>
      <c r="I131" s="213"/>
      <c r="J131" s="237"/>
      <c r="K131" s="208"/>
      <c r="L131" s="213"/>
      <c r="M131" s="197"/>
      <c r="N131" s="197">
        <f t="shared" si="3"/>
        <v>0</v>
      </c>
      <c r="O131" s="18"/>
      <c r="P131" s="12"/>
    </row>
    <row r="132" spans="1:16" ht="12.75">
      <c r="A132" s="10">
        <v>8</v>
      </c>
      <c r="B132" s="232"/>
      <c r="C132" s="195"/>
      <c r="D132" s="196"/>
      <c r="E132" s="12"/>
      <c r="F132" s="12"/>
      <c r="G132" s="10"/>
      <c r="H132" s="208"/>
      <c r="I132" s="213"/>
      <c r="J132" s="236"/>
      <c r="K132" s="208"/>
      <c r="L132" s="213"/>
      <c r="M132" s="20"/>
      <c r="N132" s="20">
        <f t="shared" si="3"/>
        <v>0</v>
      </c>
      <c r="O132" s="18"/>
      <c r="P132" s="12"/>
    </row>
    <row r="133" spans="1:16" ht="12.75">
      <c r="A133" s="10">
        <v>9</v>
      </c>
      <c r="B133" s="233"/>
      <c r="C133" s="195"/>
      <c r="D133" s="196"/>
      <c r="E133" s="234"/>
      <c r="F133" s="234"/>
      <c r="G133" s="235"/>
      <c r="H133" s="208"/>
      <c r="I133" s="213"/>
      <c r="J133" s="237"/>
      <c r="K133" s="208"/>
      <c r="L133" s="213"/>
      <c r="M133" s="197"/>
      <c r="N133" s="197">
        <f t="shared" si="3"/>
        <v>0</v>
      </c>
      <c r="O133" s="18"/>
      <c r="P133" s="12"/>
    </row>
    <row r="134" spans="1:16" ht="12.75">
      <c r="A134" s="10">
        <v>10</v>
      </c>
      <c r="B134" s="233"/>
      <c r="C134" s="195"/>
      <c r="D134" s="196"/>
      <c r="E134" s="234"/>
      <c r="F134" s="234"/>
      <c r="G134" s="235"/>
      <c r="H134" s="208"/>
      <c r="I134" s="213"/>
      <c r="J134" s="237"/>
      <c r="K134" s="208"/>
      <c r="L134" s="213"/>
      <c r="M134" s="197"/>
      <c r="N134" s="197">
        <f t="shared" si="3"/>
        <v>0</v>
      </c>
      <c r="O134" s="18"/>
      <c r="P134" s="12"/>
    </row>
    <row r="135" spans="1:16" ht="12.75">
      <c r="A135" s="10">
        <v>11</v>
      </c>
      <c r="B135" s="233"/>
      <c r="C135" s="195"/>
      <c r="D135" s="196"/>
      <c r="E135" s="234"/>
      <c r="F135" s="234"/>
      <c r="G135" s="235"/>
      <c r="H135" s="208"/>
      <c r="I135" s="213"/>
      <c r="J135" s="237"/>
      <c r="K135" s="208"/>
      <c r="L135" s="213"/>
      <c r="M135" s="197"/>
      <c r="N135" s="197">
        <f t="shared" si="3"/>
        <v>0</v>
      </c>
      <c r="O135" s="18"/>
      <c r="P135" s="12"/>
    </row>
    <row r="136" spans="1:16" ht="12.75">
      <c r="A136" s="10">
        <v>12</v>
      </c>
      <c r="B136" s="233"/>
      <c r="C136" s="195"/>
      <c r="D136" s="196"/>
      <c r="E136" s="234"/>
      <c r="F136" s="234"/>
      <c r="G136" s="235"/>
      <c r="H136" s="208"/>
      <c r="I136" s="213"/>
      <c r="J136" s="237"/>
      <c r="K136" s="208"/>
      <c r="L136" s="213"/>
      <c r="M136" s="197"/>
      <c r="N136" s="197">
        <f t="shared" si="3"/>
        <v>0</v>
      </c>
      <c r="O136" s="18"/>
      <c r="P136" s="12"/>
    </row>
    <row r="137" spans="1:16" ht="12.75">
      <c r="A137" s="10">
        <v>13</v>
      </c>
      <c r="B137" s="233"/>
      <c r="C137" s="195"/>
      <c r="D137" s="196"/>
      <c r="E137" s="234"/>
      <c r="F137" s="234"/>
      <c r="G137" s="235"/>
      <c r="H137" s="208"/>
      <c r="I137" s="213"/>
      <c r="J137" s="237"/>
      <c r="K137" s="208"/>
      <c r="L137" s="213"/>
      <c r="M137" s="197"/>
      <c r="N137" s="197">
        <f t="shared" si="3"/>
        <v>0</v>
      </c>
      <c r="O137" s="18"/>
      <c r="P137" s="12"/>
    </row>
    <row r="138" spans="1:16" ht="12.75">
      <c r="A138" s="10">
        <v>14</v>
      </c>
      <c r="B138" s="232"/>
      <c r="C138" s="195"/>
      <c r="D138" s="196"/>
      <c r="E138" s="12"/>
      <c r="F138" s="12"/>
      <c r="G138" s="10"/>
      <c r="H138" s="208"/>
      <c r="I138" s="213"/>
      <c r="J138" s="236"/>
      <c r="K138" s="208"/>
      <c r="L138" s="213"/>
      <c r="M138" s="20"/>
      <c r="N138" s="20">
        <f>L138-M138</f>
        <v>0</v>
      </c>
      <c r="O138" s="18"/>
      <c r="P138" s="11"/>
    </row>
    <row r="139" spans="1:16" ht="12.75">
      <c r="A139" s="10">
        <v>15</v>
      </c>
      <c r="B139" s="233"/>
      <c r="C139" s="195"/>
      <c r="D139" s="196"/>
      <c r="E139" s="234"/>
      <c r="F139" s="234"/>
      <c r="G139" s="235"/>
      <c r="H139" s="208"/>
      <c r="I139" s="213"/>
      <c r="J139" s="237"/>
      <c r="K139" s="208"/>
      <c r="L139" s="213"/>
      <c r="M139" s="197"/>
      <c r="N139" s="197">
        <f>L139-M139</f>
        <v>0</v>
      </c>
      <c r="O139" s="18"/>
      <c r="P139" s="11"/>
    </row>
    <row r="140" spans="1:16" ht="12.75">
      <c r="A140" s="10">
        <v>16</v>
      </c>
      <c r="B140" s="233"/>
      <c r="C140" s="195"/>
      <c r="D140" s="196"/>
      <c r="E140" s="234"/>
      <c r="F140" s="234"/>
      <c r="G140" s="235"/>
      <c r="H140" s="208"/>
      <c r="I140" s="213"/>
      <c r="J140" s="237"/>
      <c r="K140" s="208"/>
      <c r="L140" s="213"/>
      <c r="M140" s="197"/>
      <c r="N140" s="197">
        <f t="shared" si="3"/>
        <v>0</v>
      </c>
      <c r="O140" s="18"/>
      <c r="P140" s="11"/>
    </row>
    <row r="141" spans="1:16" ht="12.75">
      <c r="A141" s="10">
        <v>17</v>
      </c>
      <c r="B141" s="233"/>
      <c r="C141" s="195"/>
      <c r="D141" s="196"/>
      <c r="E141" s="234"/>
      <c r="F141" s="234"/>
      <c r="G141" s="235"/>
      <c r="H141" s="208"/>
      <c r="I141" s="213"/>
      <c r="J141" s="237"/>
      <c r="K141" s="208"/>
      <c r="L141" s="213"/>
      <c r="M141" s="197"/>
      <c r="N141" s="197">
        <f t="shared" si="3"/>
        <v>0</v>
      </c>
      <c r="O141" s="18"/>
      <c r="P141" s="11"/>
    </row>
    <row r="142" spans="1:16" ht="12.75">
      <c r="A142" s="10">
        <v>18</v>
      </c>
      <c r="B142" s="233"/>
      <c r="C142" s="195"/>
      <c r="D142" s="196"/>
      <c r="E142" s="234"/>
      <c r="F142" s="234"/>
      <c r="G142" s="235"/>
      <c r="H142" s="208"/>
      <c r="I142" s="213"/>
      <c r="J142" s="237"/>
      <c r="K142" s="208"/>
      <c r="L142" s="213"/>
      <c r="M142" s="197"/>
      <c r="N142" s="197">
        <f t="shared" si="3"/>
        <v>0</v>
      </c>
      <c r="O142" s="18"/>
      <c r="P142" s="11"/>
    </row>
    <row r="143" spans="1:16" ht="12.75">
      <c r="A143" s="10">
        <v>19</v>
      </c>
      <c r="B143" s="194"/>
      <c r="C143" s="190"/>
      <c r="D143" s="196"/>
      <c r="E143" s="234"/>
      <c r="F143" s="234"/>
      <c r="G143" s="235"/>
      <c r="H143" s="208"/>
      <c r="I143" s="213"/>
      <c r="J143" s="237"/>
      <c r="K143" s="208"/>
      <c r="L143" s="213"/>
      <c r="M143" s="197"/>
      <c r="N143" s="197">
        <f t="shared" si="3"/>
        <v>0</v>
      </c>
      <c r="O143" s="18"/>
      <c r="P143" s="184"/>
    </row>
    <row r="144" spans="1:16" ht="12.75">
      <c r="A144" s="10">
        <v>20</v>
      </c>
      <c r="B144" s="194"/>
      <c r="C144" s="190"/>
      <c r="D144" s="235"/>
      <c r="E144" s="234"/>
      <c r="F144" s="234"/>
      <c r="G144" s="235"/>
      <c r="H144" s="208"/>
      <c r="I144" s="213"/>
      <c r="J144" s="237"/>
      <c r="K144" s="208"/>
      <c r="L144" s="213"/>
      <c r="M144" s="197"/>
      <c r="N144" s="197">
        <f t="shared" si="3"/>
        <v>0</v>
      </c>
      <c r="O144" s="18"/>
      <c r="P144" s="184"/>
    </row>
    <row r="145" spans="1:16" ht="12.75">
      <c r="A145" s="10">
        <v>21</v>
      </c>
      <c r="B145" s="194"/>
      <c r="C145" s="190"/>
      <c r="D145" s="235"/>
      <c r="E145" s="234"/>
      <c r="F145" s="234"/>
      <c r="G145" s="235"/>
      <c r="H145" s="208"/>
      <c r="I145" s="213"/>
      <c r="J145" s="237"/>
      <c r="K145" s="208"/>
      <c r="L145" s="213"/>
      <c r="M145" s="197"/>
      <c r="N145" s="197">
        <f t="shared" si="3"/>
        <v>0</v>
      </c>
      <c r="O145" s="18"/>
      <c r="P145" s="184"/>
    </row>
    <row r="146" spans="1:16" ht="25.5" customHeight="1">
      <c r="A146" s="11"/>
      <c r="B146" s="548" t="s">
        <v>572</v>
      </c>
      <c r="C146" s="549"/>
      <c r="D146" s="549"/>
      <c r="E146" s="549"/>
      <c r="F146" s="549"/>
      <c r="G146" s="549"/>
      <c r="H146" s="549"/>
      <c r="I146" s="549"/>
      <c r="J146" s="549"/>
      <c r="K146" s="549"/>
      <c r="L146" s="549"/>
      <c r="M146" s="549"/>
      <c r="N146" s="549"/>
      <c r="O146" s="549"/>
      <c r="P146" s="550"/>
    </row>
    <row r="147" spans="1:16" ht="12.75">
      <c r="A147" s="11"/>
      <c r="B147" s="586" t="s">
        <v>615</v>
      </c>
      <c r="C147" s="587"/>
      <c r="D147" s="587"/>
      <c r="E147" s="587"/>
      <c r="F147" s="587"/>
      <c r="G147" s="588"/>
      <c r="H147" s="157">
        <f>SUM(H148:H148)</f>
        <v>0</v>
      </c>
      <c r="I147" s="21">
        <f>SUM(I148:I148)</f>
        <v>0</v>
      </c>
      <c r="J147" s="21"/>
      <c r="K147" s="21">
        <f>SUM(K148:K148)</f>
        <v>0</v>
      </c>
      <c r="L147" s="21">
        <f>SUM(L148:L148)</f>
        <v>0</v>
      </c>
      <c r="M147" s="21">
        <f>SUM(M148:M148)</f>
        <v>0</v>
      </c>
      <c r="N147" s="21">
        <f>SUM(N148:N148)</f>
        <v>0</v>
      </c>
      <c r="O147" s="11"/>
      <c r="P147" s="11"/>
    </row>
    <row r="148" spans="1:16" ht="12.75">
      <c r="A148" s="10">
        <v>1</v>
      </c>
      <c r="B148" s="12"/>
      <c r="C148" s="271">
        <v>1963</v>
      </c>
      <c r="D148" s="271">
        <v>1013003001</v>
      </c>
      <c r="E148" s="236"/>
      <c r="F148" s="236"/>
      <c r="G148" s="236" t="s">
        <v>533</v>
      </c>
      <c r="H148" s="142"/>
      <c r="I148" s="20"/>
      <c r="J148" s="12"/>
      <c r="K148" s="142"/>
      <c r="L148" s="20"/>
      <c r="M148" s="20"/>
      <c r="N148" s="20">
        <f>L148-M148</f>
        <v>0</v>
      </c>
      <c r="O148" s="344">
        <v>240</v>
      </c>
      <c r="P148" s="12"/>
    </row>
    <row r="149" spans="1:16" ht="12.75">
      <c r="A149" s="10"/>
      <c r="B149" s="586" t="s">
        <v>616</v>
      </c>
      <c r="C149" s="587"/>
      <c r="D149" s="587"/>
      <c r="E149" s="587"/>
      <c r="F149" s="587"/>
      <c r="G149" s="588"/>
      <c r="H149" s="157">
        <f>SUM(H150:H157)</f>
        <v>0</v>
      </c>
      <c r="I149" s="21">
        <f>SUM(I150:I157)</f>
        <v>0</v>
      </c>
      <c r="J149" s="21"/>
      <c r="K149" s="21">
        <f>SUM(K150:K157)</f>
        <v>0</v>
      </c>
      <c r="L149" s="21">
        <f>SUM(L150:L157)</f>
        <v>0</v>
      </c>
      <c r="M149" s="21">
        <f>SUM(M150:M157)</f>
        <v>0</v>
      </c>
      <c r="N149" s="21">
        <f>SUM(N150:N157)</f>
        <v>0</v>
      </c>
      <c r="O149" s="18"/>
      <c r="P149" s="12"/>
    </row>
    <row r="150" spans="1:16" ht="12.75">
      <c r="A150" s="10">
        <v>1</v>
      </c>
      <c r="B150" s="188"/>
      <c r="C150" s="214">
        <v>1980</v>
      </c>
      <c r="D150" s="214">
        <v>1014003001</v>
      </c>
      <c r="E150" s="236"/>
      <c r="F150" s="236"/>
      <c r="G150" s="236"/>
      <c r="H150" s="208"/>
      <c r="I150" s="213"/>
      <c r="J150" s="236"/>
      <c r="K150" s="208"/>
      <c r="L150" s="213"/>
      <c r="M150" s="205"/>
      <c r="N150" s="20">
        <f>L150-M150</f>
        <v>0</v>
      </c>
      <c r="O150" s="272">
        <v>120</v>
      </c>
      <c r="P150" s="12"/>
    </row>
    <row r="151" spans="1:16" ht="12.75">
      <c r="A151" s="10">
        <v>2</v>
      </c>
      <c r="B151" s="188"/>
      <c r="C151" s="214"/>
      <c r="D151" s="214"/>
      <c r="E151" s="236"/>
      <c r="F151" s="236"/>
      <c r="G151" s="236"/>
      <c r="H151" s="208"/>
      <c r="I151" s="213"/>
      <c r="J151" s="236"/>
      <c r="K151" s="208"/>
      <c r="L151" s="213"/>
      <c r="M151" s="205"/>
      <c r="N151" s="20"/>
      <c r="O151" s="142"/>
      <c r="P151" s="12"/>
    </row>
    <row r="152" spans="1:16" ht="12.75">
      <c r="A152" s="10">
        <v>3</v>
      </c>
      <c r="B152" s="188"/>
      <c r="C152" s="214"/>
      <c r="D152" s="214"/>
      <c r="E152" s="236"/>
      <c r="F152" s="236"/>
      <c r="G152" s="236"/>
      <c r="H152" s="208"/>
      <c r="I152" s="213"/>
      <c r="J152" s="236"/>
      <c r="K152" s="208"/>
      <c r="L152" s="213"/>
      <c r="M152" s="205"/>
      <c r="N152" s="20"/>
      <c r="O152" s="142"/>
      <c r="P152" s="12"/>
    </row>
    <row r="153" spans="1:16" ht="24" customHeight="1">
      <c r="A153" s="10">
        <v>4</v>
      </c>
      <c r="B153" s="188"/>
      <c r="C153" s="239"/>
      <c r="D153" s="240"/>
      <c r="E153" s="236"/>
      <c r="F153" s="236"/>
      <c r="G153" s="236"/>
      <c r="H153" s="208"/>
      <c r="I153" s="213"/>
      <c r="J153" s="236"/>
      <c r="K153" s="208"/>
      <c r="L153" s="213"/>
      <c r="M153" s="205"/>
      <c r="N153" s="20"/>
      <c r="O153" s="142"/>
      <c r="P153" s="12"/>
    </row>
    <row r="154" spans="1:16" ht="12.75">
      <c r="A154" s="10">
        <v>5</v>
      </c>
      <c r="B154" s="188"/>
      <c r="C154" s="239"/>
      <c r="D154" s="214"/>
      <c r="E154" s="236"/>
      <c r="F154" s="236"/>
      <c r="G154" s="236"/>
      <c r="H154" s="208"/>
      <c r="I154" s="213"/>
      <c r="J154" s="236"/>
      <c r="K154" s="208"/>
      <c r="L154" s="213"/>
      <c r="M154" s="205"/>
      <c r="N154" s="20"/>
      <c r="O154" s="142"/>
      <c r="P154" s="12"/>
    </row>
    <row r="155" spans="1:16" ht="12.75">
      <c r="A155" s="10">
        <v>6</v>
      </c>
      <c r="B155" s="188"/>
      <c r="C155" s="239"/>
      <c r="D155" s="214"/>
      <c r="E155" s="236"/>
      <c r="F155" s="236"/>
      <c r="G155" s="236"/>
      <c r="H155" s="208"/>
      <c r="I155" s="213"/>
      <c r="J155" s="236"/>
      <c r="K155" s="208"/>
      <c r="L155" s="213"/>
      <c r="M155" s="205"/>
      <c r="N155" s="20"/>
      <c r="O155" s="142"/>
      <c r="P155" s="12"/>
    </row>
    <row r="156" spans="1:16" ht="12.75">
      <c r="A156" s="10">
        <v>7</v>
      </c>
      <c r="B156" s="188"/>
      <c r="C156" s="239"/>
      <c r="D156" s="214"/>
      <c r="E156" s="236"/>
      <c r="F156" s="236"/>
      <c r="G156" s="236"/>
      <c r="H156" s="208"/>
      <c r="I156" s="241"/>
      <c r="J156" s="236"/>
      <c r="K156" s="208"/>
      <c r="L156" s="241"/>
      <c r="M156" s="205"/>
      <c r="N156" s="20"/>
      <c r="O156" s="142"/>
      <c r="P156" s="12"/>
    </row>
    <row r="157" spans="1:16" ht="12.75">
      <c r="A157" s="10">
        <v>8</v>
      </c>
      <c r="B157" s="188"/>
      <c r="C157" s="236"/>
      <c r="D157" s="214"/>
      <c r="E157" s="236"/>
      <c r="F157" s="236"/>
      <c r="G157" s="236"/>
      <c r="H157" s="208"/>
      <c r="I157" s="213"/>
      <c r="J157" s="236"/>
      <c r="K157" s="208"/>
      <c r="L157" s="213"/>
      <c r="M157" s="205"/>
      <c r="N157" s="20"/>
      <c r="O157" s="142"/>
      <c r="P157" s="12"/>
    </row>
    <row r="158" spans="1:16" ht="12.75" customHeight="1">
      <c r="A158" s="10"/>
      <c r="B158" s="586" t="s">
        <v>630</v>
      </c>
      <c r="C158" s="587"/>
      <c r="D158" s="587"/>
      <c r="E158" s="587"/>
      <c r="F158" s="587"/>
      <c r="G158" s="588"/>
      <c r="H158" s="223">
        <f>SUM(H159:H213)</f>
        <v>0</v>
      </c>
      <c r="I158" s="225">
        <f>SUM(I159:I213)</f>
        <v>0</v>
      </c>
      <c r="J158" s="225"/>
      <c r="K158" s="225">
        <f>SUM(K159:K213)</f>
        <v>0</v>
      </c>
      <c r="L158" s="225">
        <f>SUM(L159:L213)</f>
        <v>0</v>
      </c>
      <c r="M158" s="225">
        <f>SUM(M159:M213)</f>
        <v>0</v>
      </c>
      <c r="N158" s="225">
        <f>SUM(N159:N213)</f>
        <v>0</v>
      </c>
      <c r="O158" s="142"/>
      <c r="P158" s="12"/>
    </row>
    <row r="159" spans="1:16" ht="12.75">
      <c r="A159" s="10">
        <v>1</v>
      </c>
      <c r="B159" s="232"/>
      <c r="C159" s="249"/>
      <c r="D159" s="242"/>
      <c r="E159" s="236"/>
      <c r="F159" s="236"/>
      <c r="G159" s="236"/>
      <c r="H159" s="249"/>
      <c r="I159" s="247"/>
      <c r="J159" s="12"/>
      <c r="K159" s="208"/>
      <c r="L159" s="244"/>
      <c r="M159" s="197"/>
      <c r="N159" s="20"/>
      <c r="O159" s="142">
        <v>12</v>
      </c>
      <c r="P159" s="12"/>
    </row>
    <row r="160" spans="1:16" ht="12.75">
      <c r="A160" s="10">
        <v>2</v>
      </c>
      <c r="B160" s="232"/>
      <c r="C160" s="249"/>
      <c r="D160" s="242"/>
      <c r="E160" s="236"/>
      <c r="F160" s="236"/>
      <c r="G160" s="236"/>
      <c r="H160" s="249"/>
      <c r="I160" s="247"/>
      <c r="J160" s="12"/>
      <c r="K160" s="208"/>
      <c r="L160" s="244"/>
      <c r="M160" s="197"/>
      <c r="N160" s="20"/>
      <c r="O160" s="142"/>
      <c r="P160" s="12"/>
    </row>
    <row r="161" spans="1:16" ht="12.75">
      <c r="A161" s="10">
        <v>3</v>
      </c>
      <c r="B161" s="232"/>
      <c r="C161" s="249"/>
      <c r="D161" s="242"/>
      <c r="E161" s="236"/>
      <c r="F161" s="236"/>
      <c r="G161" s="236"/>
      <c r="H161" s="249"/>
      <c r="I161" s="247"/>
      <c r="J161" s="12"/>
      <c r="K161" s="208"/>
      <c r="L161" s="244"/>
      <c r="M161" s="197"/>
      <c r="N161" s="20"/>
      <c r="O161" s="142"/>
      <c r="P161" s="12"/>
    </row>
    <row r="162" spans="1:16" ht="12.75">
      <c r="A162" s="10">
        <v>4</v>
      </c>
      <c r="B162" s="232"/>
      <c r="C162" s="249"/>
      <c r="D162" s="242"/>
      <c r="E162" s="236"/>
      <c r="F162" s="236"/>
      <c r="G162" s="236"/>
      <c r="H162" s="249"/>
      <c r="I162" s="247"/>
      <c r="J162" s="12"/>
      <c r="K162" s="208"/>
      <c r="L162" s="244"/>
      <c r="M162" s="197"/>
      <c r="N162" s="20"/>
      <c r="O162" s="142"/>
      <c r="P162" s="12"/>
    </row>
    <row r="163" spans="1:16" ht="12.75">
      <c r="A163" s="10">
        <v>5</v>
      </c>
      <c r="B163" s="232"/>
      <c r="C163" s="249"/>
      <c r="D163" s="242"/>
      <c r="E163" s="236"/>
      <c r="F163" s="236"/>
      <c r="G163" s="236"/>
      <c r="H163" s="249"/>
      <c r="I163" s="247"/>
      <c r="J163" s="12"/>
      <c r="K163" s="208"/>
      <c r="L163" s="244"/>
      <c r="M163" s="197"/>
      <c r="N163" s="20"/>
      <c r="O163" s="142"/>
      <c r="P163" s="12"/>
    </row>
    <row r="164" spans="1:16" ht="12.75">
      <c r="A164" s="10">
        <v>6</v>
      </c>
      <c r="B164" s="232"/>
      <c r="C164" s="249"/>
      <c r="D164" s="242"/>
      <c r="E164" s="236"/>
      <c r="F164" s="236"/>
      <c r="G164" s="236"/>
      <c r="H164" s="249"/>
      <c r="I164" s="247"/>
      <c r="J164" s="12"/>
      <c r="K164" s="208"/>
      <c r="L164" s="244"/>
      <c r="M164" s="197"/>
      <c r="N164" s="20"/>
      <c r="O164" s="142"/>
      <c r="P164" s="12"/>
    </row>
    <row r="165" spans="1:16" ht="12.75">
      <c r="A165" s="10">
        <v>7</v>
      </c>
      <c r="B165" s="232"/>
      <c r="C165" s="249"/>
      <c r="D165" s="243"/>
      <c r="E165" s="236"/>
      <c r="F165" s="236"/>
      <c r="G165" s="236"/>
      <c r="H165" s="249"/>
      <c r="I165" s="247"/>
      <c r="J165" s="12"/>
      <c r="K165" s="208"/>
      <c r="L165" s="244"/>
      <c r="M165" s="197"/>
      <c r="N165" s="20"/>
      <c r="O165" s="142"/>
      <c r="P165" s="12"/>
    </row>
    <row r="166" spans="1:16" ht="12.75">
      <c r="A166" s="10">
        <v>8</v>
      </c>
      <c r="B166" s="232"/>
      <c r="C166" s="249"/>
      <c r="D166" s="243"/>
      <c r="E166" s="236"/>
      <c r="F166" s="236"/>
      <c r="G166" s="236"/>
      <c r="H166" s="249"/>
      <c r="I166" s="247"/>
      <c r="J166" s="12"/>
      <c r="K166" s="208"/>
      <c r="L166" s="244"/>
      <c r="M166" s="197"/>
      <c r="N166" s="20"/>
      <c r="O166" s="142"/>
      <c r="P166" s="12"/>
    </row>
    <row r="167" spans="1:16" ht="12.75">
      <c r="A167" s="10">
        <v>9</v>
      </c>
      <c r="B167" s="232"/>
      <c r="C167" s="249"/>
      <c r="D167" s="243"/>
      <c r="E167" s="236"/>
      <c r="F167" s="236"/>
      <c r="G167" s="236"/>
      <c r="H167" s="249"/>
      <c r="I167" s="247"/>
      <c r="J167" s="12"/>
      <c r="K167" s="208"/>
      <c r="L167" s="244"/>
      <c r="M167" s="197"/>
      <c r="N167" s="20"/>
      <c r="O167" s="142"/>
      <c r="P167" s="12"/>
    </row>
    <row r="168" spans="1:16" ht="12.75">
      <c r="A168" s="10">
        <v>10</v>
      </c>
      <c r="B168" s="232"/>
      <c r="C168" s="249"/>
      <c r="D168" s="243"/>
      <c r="E168" s="236"/>
      <c r="F168" s="236"/>
      <c r="G168" s="236"/>
      <c r="H168" s="208"/>
      <c r="I168" s="247"/>
      <c r="J168" s="12"/>
      <c r="K168" s="208"/>
      <c r="L168" s="244"/>
      <c r="M168" s="20"/>
      <c r="N168" s="20"/>
      <c r="O168" s="142"/>
      <c r="P168" s="12"/>
    </row>
    <row r="169" spans="1:16" ht="12.75">
      <c r="A169" s="10">
        <v>11</v>
      </c>
      <c r="B169" s="232"/>
      <c r="C169" s="249"/>
      <c r="D169" s="243"/>
      <c r="E169" s="236"/>
      <c r="F169" s="236"/>
      <c r="G169" s="236"/>
      <c r="H169" s="208"/>
      <c r="I169" s="247"/>
      <c r="J169" s="12"/>
      <c r="K169" s="208"/>
      <c r="L169" s="244"/>
      <c r="M169" s="20"/>
      <c r="N169" s="20"/>
      <c r="O169" s="142"/>
      <c r="P169" s="12"/>
    </row>
    <row r="170" spans="1:16" ht="12.75">
      <c r="A170" s="10">
        <v>12</v>
      </c>
      <c r="B170" s="232"/>
      <c r="C170" s="249"/>
      <c r="D170" s="243"/>
      <c r="E170" s="236"/>
      <c r="F170" s="236"/>
      <c r="G170" s="236"/>
      <c r="H170" s="208"/>
      <c r="I170" s="247"/>
      <c r="J170" s="12"/>
      <c r="K170" s="208"/>
      <c r="L170" s="244"/>
      <c r="M170" s="20"/>
      <c r="N170" s="20"/>
      <c r="O170" s="142"/>
      <c r="P170" s="12"/>
    </row>
    <row r="171" spans="1:16" ht="12.75">
      <c r="A171" s="10">
        <v>13</v>
      </c>
      <c r="B171" s="232"/>
      <c r="C171" s="249"/>
      <c r="D171" s="243"/>
      <c r="E171" s="236"/>
      <c r="F171" s="236"/>
      <c r="G171" s="236"/>
      <c r="H171" s="249"/>
      <c r="I171" s="247"/>
      <c r="J171" s="12"/>
      <c r="K171" s="208"/>
      <c r="L171" s="244"/>
      <c r="M171" s="197"/>
      <c r="N171" s="20"/>
      <c r="O171" s="142"/>
      <c r="P171" s="12"/>
    </row>
    <row r="172" spans="1:16" ht="12.75">
      <c r="A172" s="10">
        <v>14</v>
      </c>
      <c r="B172" s="232"/>
      <c r="C172" s="249"/>
      <c r="D172" s="243"/>
      <c r="E172" s="236"/>
      <c r="F172" s="236"/>
      <c r="G172" s="236"/>
      <c r="H172" s="249"/>
      <c r="I172" s="247"/>
      <c r="J172" s="12"/>
      <c r="K172" s="208"/>
      <c r="L172" s="244"/>
      <c r="M172" s="197"/>
      <c r="N172" s="20"/>
      <c r="O172" s="142"/>
      <c r="P172" s="12"/>
    </row>
    <row r="173" spans="1:16" ht="12.75">
      <c r="A173" s="10">
        <v>15</v>
      </c>
      <c r="B173" s="232"/>
      <c r="C173" s="249"/>
      <c r="D173" s="243"/>
      <c r="E173" s="236"/>
      <c r="F173" s="236"/>
      <c r="G173" s="236"/>
      <c r="H173" s="249"/>
      <c r="I173" s="247"/>
      <c r="J173" s="12"/>
      <c r="K173" s="208"/>
      <c r="L173" s="244"/>
      <c r="M173" s="197"/>
      <c r="N173" s="20"/>
      <c r="O173" s="142"/>
      <c r="P173" s="12"/>
    </row>
    <row r="174" spans="1:16" ht="12.75">
      <c r="A174" s="10">
        <v>16</v>
      </c>
      <c r="B174" s="232"/>
      <c r="C174" s="249"/>
      <c r="D174" s="243"/>
      <c r="E174" s="236"/>
      <c r="F174" s="236"/>
      <c r="G174" s="236"/>
      <c r="H174" s="249"/>
      <c r="I174" s="247"/>
      <c r="J174" s="12"/>
      <c r="K174" s="208"/>
      <c r="L174" s="244"/>
      <c r="M174" s="197"/>
      <c r="N174" s="20"/>
      <c r="O174" s="142"/>
      <c r="P174" s="12"/>
    </row>
    <row r="175" spans="1:16" ht="12.75">
      <c r="A175" s="10">
        <v>17</v>
      </c>
      <c r="B175" s="232"/>
      <c r="C175" s="249"/>
      <c r="D175" s="243"/>
      <c r="E175" s="236"/>
      <c r="F175" s="236"/>
      <c r="G175" s="236"/>
      <c r="H175" s="249"/>
      <c r="I175" s="247"/>
      <c r="J175" s="12"/>
      <c r="K175" s="208"/>
      <c r="L175" s="244"/>
      <c r="M175" s="197"/>
      <c r="N175" s="20"/>
      <c r="O175" s="142"/>
      <c r="P175" s="12"/>
    </row>
    <row r="176" spans="1:16" ht="12.75">
      <c r="A176" s="10">
        <v>18</v>
      </c>
      <c r="B176" s="232"/>
      <c r="C176" s="249"/>
      <c r="D176" s="243"/>
      <c r="E176" s="236"/>
      <c r="F176" s="236"/>
      <c r="G176" s="236"/>
      <c r="H176" s="249"/>
      <c r="I176" s="247"/>
      <c r="J176" s="12"/>
      <c r="K176" s="208"/>
      <c r="L176" s="244"/>
      <c r="M176" s="197"/>
      <c r="N176" s="20"/>
      <c r="O176" s="142"/>
      <c r="P176" s="12"/>
    </row>
    <row r="177" spans="1:16" ht="12.75">
      <c r="A177" s="10">
        <v>19</v>
      </c>
      <c r="B177" s="232"/>
      <c r="C177" s="249"/>
      <c r="D177" s="243"/>
      <c r="E177" s="236"/>
      <c r="F177" s="236"/>
      <c r="G177" s="236"/>
      <c r="H177" s="249"/>
      <c r="I177" s="247"/>
      <c r="J177" s="12"/>
      <c r="K177" s="208"/>
      <c r="L177" s="244"/>
      <c r="M177" s="197"/>
      <c r="N177" s="20"/>
      <c r="O177" s="142"/>
      <c r="P177" s="12"/>
    </row>
    <row r="178" spans="1:16" ht="12.75">
      <c r="A178" s="10">
        <v>20</v>
      </c>
      <c r="B178" s="232"/>
      <c r="C178" s="249"/>
      <c r="D178" s="243"/>
      <c r="E178" s="236"/>
      <c r="F178" s="236"/>
      <c r="G178" s="236"/>
      <c r="H178" s="249"/>
      <c r="I178" s="247"/>
      <c r="J178" s="12"/>
      <c r="K178" s="208"/>
      <c r="L178" s="244"/>
      <c r="M178" s="197"/>
      <c r="N178" s="20"/>
      <c r="O178" s="142"/>
      <c r="P178" s="12"/>
    </row>
    <row r="179" spans="1:16" ht="12.75">
      <c r="A179" s="10">
        <v>21</v>
      </c>
      <c r="B179" s="232"/>
      <c r="C179" s="249"/>
      <c r="D179" s="243"/>
      <c r="E179" s="236"/>
      <c r="F179" s="236"/>
      <c r="G179" s="236"/>
      <c r="H179" s="249"/>
      <c r="I179" s="247"/>
      <c r="J179" s="12"/>
      <c r="K179" s="208"/>
      <c r="L179" s="244"/>
      <c r="M179" s="197"/>
      <c r="N179" s="20"/>
      <c r="O179" s="142"/>
      <c r="P179" s="12"/>
    </row>
    <row r="180" spans="1:16" ht="12.75">
      <c r="A180" s="10">
        <v>22</v>
      </c>
      <c r="B180" s="232"/>
      <c r="C180" s="249"/>
      <c r="D180" s="243"/>
      <c r="E180" s="236"/>
      <c r="F180" s="236"/>
      <c r="G180" s="236"/>
      <c r="H180" s="249"/>
      <c r="I180" s="247"/>
      <c r="J180" s="12"/>
      <c r="K180" s="208"/>
      <c r="L180" s="244"/>
      <c r="M180" s="197"/>
      <c r="N180" s="20"/>
      <c r="O180" s="142"/>
      <c r="P180" s="12"/>
    </row>
    <row r="181" spans="1:16" ht="12.75">
      <c r="A181" s="10">
        <v>23</v>
      </c>
      <c r="B181" s="232"/>
      <c r="C181" s="249"/>
      <c r="D181" s="243"/>
      <c r="E181" s="236"/>
      <c r="F181" s="236"/>
      <c r="G181" s="236"/>
      <c r="H181" s="249"/>
      <c r="I181" s="247"/>
      <c r="J181" s="12"/>
      <c r="K181" s="208"/>
      <c r="L181" s="244"/>
      <c r="M181" s="197"/>
      <c r="N181" s="20"/>
      <c r="O181" s="142"/>
      <c r="P181" s="12"/>
    </row>
    <row r="182" spans="1:16" ht="12.75">
      <c r="A182" s="10">
        <v>24</v>
      </c>
      <c r="B182" s="232"/>
      <c r="C182" s="249"/>
      <c r="D182" s="243"/>
      <c r="E182" s="236"/>
      <c r="F182" s="236"/>
      <c r="G182" s="236"/>
      <c r="H182" s="249"/>
      <c r="I182" s="247"/>
      <c r="J182" s="12"/>
      <c r="K182" s="208"/>
      <c r="L182" s="244"/>
      <c r="M182" s="197"/>
      <c r="N182" s="20"/>
      <c r="O182" s="142"/>
      <c r="P182" s="12"/>
    </row>
    <row r="183" spans="1:16" ht="12.75">
      <c r="A183" s="10">
        <v>25</v>
      </c>
      <c r="B183" s="232"/>
      <c r="C183" s="249"/>
      <c r="D183" s="243"/>
      <c r="E183" s="236"/>
      <c r="F183" s="236"/>
      <c r="G183" s="236"/>
      <c r="H183" s="249"/>
      <c r="I183" s="247"/>
      <c r="J183" s="12"/>
      <c r="K183" s="208"/>
      <c r="L183" s="244"/>
      <c r="M183" s="197"/>
      <c r="N183" s="20"/>
      <c r="O183" s="142"/>
      <c r="P183" s="12"/>
    </row>
    <row r="184" spans="1:16" ht="12.75">
      <c r="A184" s="10">
        <v>26</v>
      </c>
      <c r="B184" s="232"/>
      <c r="C184" s="249"/>
      <c r="D184" s="243"/>
      <c r="E184" s="236"/>
      <c r="F184" s="236"/>
      <c r="G184" s="236"/>
      <c r="H184" s="249"/>
      <c r="I184" s="247"/>
      <c r="J184" s="12"/>
      <c r="K184" s="208"/>
      <c r="L184" s="244"/>
      <c r="M184" s="197"/>
      <c r="N184" s="20"/>
      <c r="O184" s="142"/>
      <c r="P184" s="12"/>
    </row>
    <row r="185" spans="1:16" ht="12.75">
      <c r="A185" s="10">
        <v>27</v>
      </c>
      <c r="B185" s="232"/>
      <c r="C185" s="249"/>
      <c r="D185" s="243"/>
      <c r="E185" s="236"/>
      <c r="F185" s="236"/>
      <c r="G185" s="236"/>
      <c r="H185" s="249"/>
      <c r="I185" s="247"/>
      <c r="J185" s="12"/>
      <c r="K185" s="208"/>
      <c r="L185" s="244"/>
      <c r="M185" s="197"/>
      <c r="N185" s="20"/>
      <c r="O185" s="142"/>
      <c r="P185" s="12"/>
    </row>
    <row r="186" spans="1:16" ht="12.75">
      <c r="A186" s="10">
        <v>28</v>
      </c>
      <c r="B186" s="232"/>
      <c r="C186" s="249"/>
      <c r="D186" s="243"/>
      <c r="E186" s="236"/>
      <c r="F186" s="236"/>
      <c r="G186" s="236"/>
      <c r="H186" s="249"/>
      <c r="I186" s="247"/>
      <c r="J186" s="12"/>
      <c r="K186" s="208"/>
      <c r="L186" s="244"/>
      <c r="M186" s="197"/>
      <c r="N186" s="20"/>
      <c r="O186" s="142"/>
      <c r="P186" s="12"/>
    </row>
    <row r="187" spans="1:16" ht="12.75">
      <c r="A187" s="10">
        <v>29</v>
      </c>
      <c r="B187" s="232"/>
      <c r="C187" s="249"/>
      <c r="D187" s="243"/>
      <c r="E187" s="236"/>
      <c r="F187" s="236"/>
      <c r="G187" s="236"/>
      <c r="H187" s="249"/>
      <c r="I187" s="247"/>
      <c r="J187" s="12"/>
      <c r="K187" s="208"/>
      <c r="L187" s="244"/>
      <c r="M187" s="197"/>
      <c r="N187" s="20"/>
      <c r="O187" s="142"/>
      <c r="P187" s="12"/>
    </row>
    <row r="188" spans="1:16" ht="12.75">
      <c r="A188" s="10">
        <v>30</v>
      </c>
      <c r="B188" s="232"/>
      <c r="C188" s="249"/>
      <c r="D188" s="243"/>
      <c r="E188" s="236"/>
      <c r="F188" s="236"/>
      <c r="G188" s="236"/>
      <c r="H188" s="208"/>
      <c r="I188" s="247"/>
      <c r="J188" s="12"/>
      <c r="K188" s="208"/>
      <c r="L188" s="244"/>
      <c r="M188" s="20"/>
      <c r="N188" s="20"/>
      <c r="O188" s="142"/>
      <c r="P188" s="12"/>
    </row>
    <row r="189" spans="1:16" ht="12.75">
      <c r="A189" s="10">
        <v>31</v>
      </c>
      <c r="B189" s="232"/>
      <c r="C189" s="249"/>
      <c r="D189" s="243"/>
      <c r="E189" s="236"/>
      <c r="F189" s="236"/>
      <c r="G189" s="236"/>
      <c r="H189" s="249"/>
      <c r="I189" s="247"/>
      <c r="J189" s="12"/>
      <c r="K189" s="208"/>
      <c r="L189" s="244"/>
      <c r="M189" s="197"/>
      <c r="N189" s="20"/>
      <c r="O189" s="142"/>
      <c r="P189" s="12"/>
    </row>
    <row r="190" spans="1:16" ht="12.75">
      <c r="A190" s="10">
        <v>32</v>
      </c>
      <c r="B190" s="232"/>
      <c r="C190" s="249"/>
      <c r="D190" s="243"/>
      <c r="E190" s="236"/>
      <c r="F190" s="236"/>
      <c r="G190" s="236"/>
      <c r="H190" s="249"/>
      <c r="I190" s="247"/>
      <c r="J190" s="12"/>
      <c r="K190" s="208"/>
      <c r="L190" s="244"/>
      <c r="M190" s="197"/>
      <c r="N190" s="20"/>
      <c r="O190" s="142"/>
      <c r="P190" s="12"/>
    </row>
    <row r="191" spans="1:16" ht="12.75">
      <c r="A191" s="10">
        <v>33</v>
      </c>
      <c r="B191" s="232"/>
      <c r="C191" s="249"/>
      <c r="D191" s="243"/>
      <c r="E191" s="236"/>
      <c r="F191" s="236"/>
      <c r="G191" s="236"/>
      <c r="H191" s="248"/>
      <c r="I191" s="247"/>
      <c r="J191" s="12"/>
      <c r="K191" s="208"/>
      <c r="L191" s="244"/>
      <c r="M191" s="197"/>
      <c r="N191" s="20"/>
      <c r="O191" s="142"/>
      <c r="P191" s="12"/>
    </row>
    <row r="192" spans="1:16" ht="12.75">
      <c r="A192" s="10">
        <v>34</v>
      </c>
      <c r="B192" s="232"/>
      <c r="C192" s="249"/>
      <c r="D192" s="243"/>
      <c r="E192" s="236"/>
      <c r="F192" s="236"/>
      <c r="G192" s="236"/>
      <c r="H192" s="249"/>
      <c r="I192" s="247"/>
      <c r="J192" s="12"/>
      <c r="K192" s="208"/>
      <c r="L192" s="244"/>
      <c r="M192" s="197"/>
      <c r="N192" s="20"/>
      <c r="O192" s="142"/>
      <c r="P192" s="12"/>
    </row>
    <row r="193" spans="1:16" ht="12.75">
      <c r="A193" s="10">
        <v>35</v>
      </c>
      <c r="B193" s="232"/>
      <c r="C193" s="249"/>
      <c r="D193" s="243"/>
      <c r="E193" s="236"/>
      <c r="F193" s="236"/>
      <c r="G193" s="236"/>
      <c r="H193" s="249"/>
      <c r="I193" s="247"/>
      <c r="J193" s="12"/>
      <c r="K193" s="208"/>
      <c r="L193" s="244"/>
      <c r="M193" s="197"/>
      <c r="N193" s="20"/>
      <c r="O193" s="142"/>
      <c r="P193" s="12"/>
    </row>
    <row r="194" spans="1:16" ht="12.75">
      <c r="A194" s="10">
        <v>36</v>
      </c>
      <c r="B194" s="232"/>
      <c r="C194" s="249"/>
      <c r="D194" s="243"/>
      <c r="E194" s="236"/>
      <c r="F194" s="236"/>
      <c r="G194" s="236"/>
      <c r="H194" s="249"/>
      <c r="I194" s="247"/>
      <c r="J194" s="12"/>
      <c r="K194" s="208"/>
      <c r="L194" s="244"/>
      <c r="M194" s="197"/>
      <c r="N194" s="20"/>
      <c r="O194" s="142"/>
      <c r="P194" s="12"/>
    </row>
    <row r="195" spans="1:16" ht="12.75">
      <c r="A195" s="10">
        <v>37</v>
      </c>
      <c r="B195" s="232"/>
      <c r="C195" s="249"/>
      <c r="D195" s="243"/>
      <c r="E195" s="236"/>
      <c r="F195" s="236"/>
      <c r="G195" s="236"/>
      <c r="H195" s="249"/>
      <c r="I195" s="247"/>
      <c r="J195" s="12"/>
      <c r="K195" s="208"/>
      <c r="L195" s="244"/>
      <c r="M195" s="197"/>
      <c r="N195" s="20"/>
      <c r="O195" s="142"/>
      <c r="P195" s="12"/>
    </row>
    <row r="196" spans="1:16" ht="12.75">
      <c r="A196" s="10">
        <v>38</v>
      </c>
      <c r="B196" s="245"/>
      <c r="C196" s="249"/>
      <c r="D196" s="243"/>
      <c r="E196" s="236"/>
      <c r="F196" s="236"/>
      <c r="G196" s="236"/>
      <c r="H196" s="208"/>
      <c r="I196" s="247"/>
      <c r="J196" s="12"/>
      <c r="K196" s="208"/>
      <c r="L196" s="244"/>
      <c r="M196" s="20"/>
      <c r="N196" s="20"/>
      <c r="O196" s="142"/>
      <c r="P196" s="12"/>
    </row>
    <row r="197" spans="1:16" ht="12.75">
      <c r="A197" s="10">
        <v>39</v>
      </c>
      <c r="B197" s="232"/>
      <c r="C197" s="249"/>
      <c r="D197" s="243"/>
      <c r="E197" s="236"/>
      <c r="F197" s="236"/>
      <c r="G197" s="236"/>
      <c r="H197" s="249"/>
      <c r="I197" s="247"/>
      <c r="J197" s="12"/>
      <c r="K197" s="208"/>
      <c r="L197" s="244"/>
      <c r="M197" s="197"/>
      <c r="N197" s="20"/>
      <c r="O197" s="142"/>
      <c r="P197" s="12"/>
    </row>
    <row r="198" spans="1:16" ht="12.75">
      <c r="A198" s="10">
        <v>40</v>
      </c>
      <c r="B198" s="232"/>
      <c r="C198" s="249"/>
      <c r="D198" s="243"/>
      <c r="E198" s="236"/>
      <c r="F198" s="236"/>
      <c r="G198" s="236"/>
      <c r="H198" s="249"/>
      <c r="I198" s="247"/>
      <c r="J198" s="12"/>
      <c r="K198" s="208"/>
      <c r="L198" s="244"/>
      <c r="M198" s="197"/>
      <c r="N198" s="20"/>
      <c r="O198" s="142"/>
      <c r="P198" s="12"/>
    </row>
    <row r="199" spans="1:16" ht="12.75">
      <c r="A199" s="10">
        <v>41</v>
      </c>
      <c r="B199" s="232"/>
      <c r="C199" s="249"/>
      <c r="D199" s="243"/>
      <c r="E199" s="236"/>
      <c r="F199" s="236"/>
      <c r="G199" s="236"/>
      <c r="H199" s="249"/>
      <c r="I199" s="247"/>
      <c r="J199" s="12"/>
      <c r="K199" s="208"/>
      <c r="L199" s="244"/>
      <c r="M199" s="197"/>
      <c r="N199" s="20"/>
      <c r="O199" s="142"/>
      <c r="P199" s="12"/>
    </row>
    <row r="200" spans="1:16" ht="12.75">
      <c r="A200" s="10">
        <v>42</v>
      </c>
      <c r="B200" s="232"/>
      <c r="C200" s="249"/>
      <c r="D200" s="243"/>
      <c r="E200" s="236"/>
      <c r="F200" s="236"/>
      <c r="G200" s="236"/>
      <c r="H200" s="208"/>
      <c r="I200" s="247"/>
      <c r="J200" s="12"/>
      <c r="K200" s="208"/>
      <c r="L200" s="244"/>
      <c r="M200" s="20"/>
      <c r="N200" s="20"/>
      <c r="O200" s="142"/>
      <c r="P200" s="12"/>
    </row>
    <row r="201" spans="1:16" ht="12.75">
      <c r="A201" s="10">
        <v>43</v>
      </c>
      <c r="B201" s="232"/>
      <c r="C201" s="249"/>
      <c r="D201" s="243"/>
      <c r="E201" s="236"/>
      <c r="F201" s="236"/>
      <c r="G201" s="236"/>
      <c r="H201" s="249"/>
      <c r="I201" s="247"/>
      <c r="J201" s="12"/>
      <c r="K201" s="208"/>
      <c r="L201" s="244"/>
      <c r="M201" s="197"/>
      <c r="N201" s="20"/>
      <c r="O201" s="142"/>
      <c r="P201" s="12"/>
    </row>
    <row r="202" spans="1:16" ht="12.75">
      <c r="A202" s="10">
        <v>44</v>
      </c>
      <c r="B202" s="232"/>
      <c r="C202" s="249"/>
      <c r="D202" s="243"/>
      <c r="E202" s="236"/>
      <c r="F202" s="236"/>
      <c r="G202" s="236"/>
      <c r="H202" s="249"/>
      <c r="I202" s="247"/>
      <c r="J202" s="12"/>
      <c r="K202" s="208"/>
      <c r="L202" s="244"/>
      <c r="M202" s="197"/>
      <c r="N202" s="20"/>
      <c r="O202" s="142"/>
      <c r="P202" s="12"/>
    </row>
    <row r="203" spans="1:16" ht="12.75">
      <c r="A203" s="10">
        <v>45</v>
      </c>
      <c r="B203" s="232"/>
      <c r="C203" s="249"/>
      <c r="D203" s="243"/>
      <c r="E203" s="236"/>
      <c r="F203" s="236"/>
      <c r="G203" s="236"/>
      <c r="H203" s="249"/>
      <c r="I203" s="247"/>
      <c r="J203" s="12"/>
      <c r="K203" s="208"/>
      <c r="L203" s="244"/>
      <c r="M203" s="197"/>
      <c r="N203" s="20"/>
      <c r="O203" s="142"/>
      <c r="P203" s="12"/>
    </row>
    <row r="204" spans="1:16" ht="12.75">
      <c r="A204" s="10">
        <v>46</v>
      </c>
      <c r="B204" s="232"/>
      <c r="C204" s="249"/>
      <c r="D204" s="243"/>
      <c r="E204" s="236"/>
      <c r="F204" s="236"/>
      <c r="G204" s="236"/>
      <c r="H204" s="249"/>
      <c r="I204" s="247"/>
      <c r="J204" s="12"/>
      <c r="K204" s="208"/>
      <c r="L204" s="213"/>
      <c r="M204" s="197"/>
      <c r="N204" s="20"/>
      <c r="O204" s="142"/>
      <c r="P204" s="12"/>
    </row>
    <row r="205" spans="1:16" ht="12.75">
      <c r="A205" s="10">
        <v>47</v>
      </c>
      <c r="B205" s="232"/>
      <c r="C205" s="249"/>
      <c r="D205" s="243"/>
      <c r="E205" s="236"/>
      <c r="F205" s="236"/>
      <c r="G205" s="236"/>
      <c r="H205" s="249"/>
      <c r="I205" s="247"/>
      <c r="J205" s="12"/>
      <c r="K205" s="208"/>
      <c r="L205" s="244"/>
      <c r="M205" s="197"/>
      <c r="N205" s="20"/>
      <c r="O205" s="142"/>
      <c r="P205" s="12"/>
    </row>
    <row r="206" spans="1:16" ht="12.75">
      <c r="A206" s="10">
        <v>48</v>
      </c>
      <c r="B206" s="232"/>
      <c r="C206" s="249"/>
      <c r="D206" s="243"/>
      <c r="E206" s="236"/>
      <c r="F206" s="236"/>
      <c r="G206" s="236"/>
      <c r="H206" s="249"/>
      <c r="I206" s="247"/>
      <c r="J206" s="12"/>
      <c r="K206" s="208"/>
      <c r="L206" s="244"/>
      <c r="M206" s="197"/>
      <c r="N206" s="20"/>
      <c r="O206" s="142"/>
      <c r="P206" s="12"/>
    </row>
    <row r="207" spans="1:16" ht="12.75">
      <c r="A207" s="10">
        <v>49</v>
      </c>
      <c r="B207" s="232"/>
      <c r="C207" s="249"/>
      <c r="D207" s="243"/>
      <c r="E207" s="236"/>
      <c r="F207" s="236"/>
      <c r="G207" s="236"/>
      <c r="H207" s="208"/>
      <c r="I207" s="247"/>
      <c r="J207" s="12"/>
      <c r="K207" s="208"/>
      <c r="L207" s="232"/>
      <c r="M207" s="20"/>
      <c r="N207" s="20"/>
      <c r="O207" s="18"/>
      <c r="P207" s="12"/>
    </row>
    <row r="208" spans="1:16" ht="12.75">
      <c r="A208" s="10">
        <v>50</v>
      </c>
      <c r="B208" s="232"/>
      <c r="C208" s="249"/>
      <c r="D208" s="243"/>
      <c r="E208" s="236"/>
      <c r="F208" s="236"/>
      <c r="G208" s="236"/>
      <c r="H208" s="249"/>
      <c r="I208" s="247"/>
      <c r="J208" s="12"/>
      <c r="K208" s="208"/>
      <c r="L208" s="244"/>
      <c r="M208" s="197"/>
      <c r="N208" s="20"/>
      <c r="O208" s="142"/>
      <c r="P208" s="12"/>
    </row>
    <row r="209" spans="1:16" ht="12.75">
      <c r="A209" s="10">
        <v>51</v>
      </c>
      <c r="B209" s="232"/>
      <c r="C209" s="249"/>
      <c r="D209" s="243"/>
      <c r="E209" s="236"/>
      <c r="F209" s="236"/>
      <c r="G209" s="236"/>
      <c r="H209" s="208"/>
      <c r="I209" s="247"/>
      <c r="J209" s="12"/>
      <c r="K209" s="208"/>
      <c r="L209" s="232"/>
      <c r="M209" s="20"/>
      <c r="N209" s="20"/>
      <c r="O209" s="18"/>
      <c r="P209" s="11"/>
    </row>
    <row r="210" spans="1:16" ht="12.75">
      <c r="A210" s="10">
        <v>52</v>
      </c>
      <c r="B210" s="232"/>
      <c r="C210" s="249"/>
      <c r="D210" s="243"/>
      <c r="E210" s="236"/>
      <c r="F210" s="236"/>
      <c r="G210" s="236"/>
      <c r="H210" s="208"/>
      <c r="I210" s="247"/>
      <c r="J210" s="12"/>
      <c r="K210" s="208"/>
      <c r="L210" s="232"/>
      <c r="M210" s="20"/>
      <c r="N210" s="20"/>
      <c r="O210" s="18"/>
      <c r="P210" s="11"/>
    </row>
    <row r="211" spans="1:16" ht="12.75">
      <c r="A211" s="10">
        <v>53</v>
      </c>
      <c r="B211" s="232"/>
      <c r="C211" s="249"/>
      <c r="D211" s="243"/>
      <c r="E211" s="236"/>
      <c r="F211" s="236"/>
      <c r="G211" s="236"/>
      <c r="H211" s="208"/>
      <c r="I211" s="247"/>
      <c r="J211" s="12"/>
      <c r="K211" s="208"/>
      <c r="L211" s="232"/>
      <c r="M211" s="20"/>
      <c r="N211" s="20"/>
      <c r="O211" s="18"/>
      <c r="P211" s="11"/>
    </row>
    <row r="212" spans="1:16" ht="12.75">
      <c r="A212" s="10">
        <v>54</v>
      </c>
      <c r="B212" s="232"/>
      <c r="C212" s="249"/>
      <c r="D212" s="243"/>
      <c r="E212" s="236"/>
      <c r="F212" s="236"/>
      <c r="G212" s="236"/>
      <c r="H212" s="208"/>
      <c r="I212" s="247"/>
      <c r="J212" s="12"/>
      <c r="K212" s="208"/>
      <c r="L212" s="232"/>
      <c r="M212" s="20"/>
      <c r="N212" s="20"/>
      <c r="O212" s="18"/>
      <c r="P212" s="11"/>
    </row>
    <row r="213" spans="1:16" ht="12.75">
      <c r="A213" s="10">
        <v>55</v>
      </c>
      <c r="B213" s="232"/>
      <c r="C213" s="305"/>
      <c r="D213" s="243"/>
      <c r="E213" s="236"/>
      <c r="F213" s="236"/>
      <c r="G213" s="236"/>
      <c r="H213" s="208"/>
      <c r="I213" s="247"/>
      <c r="J213" s="12"/>
      <c r="K213" s="208"/>
      <c r="L213" s="232"/>
      <c r="M213" s="20"/>
      <c r="N213" s="20"/>
      <c r="O213" s="18"/>
      <c r="P213" s="11"/>
    </row>
    <row r="214" spans="1:16" ht="12.75">
      <c r="A214" s="10"/>
      <c r="B214" s="586" t="s">
        <v>635</v>
      </c>
      <c r="C214" s="587"/>
      <c r="D214" s="587"/>
      <c r="E214" s="587"/>
      <c r="F214" s="587"/>
      <c r="G214" s="588"/>
      <c r="H214" s="226">
        <f>SUM(H215:H223)</f>
        <v>0</v>
      </c>
      <c r="I214" s="225">
        <f>SUM(I215:I223)</f>
        <v>0</v>
      </c>
      <c r="J214" s="225"/>
      <c r="K214" s="225">
        <f>SUM(K215:K223)</f>
        <v>0</v>
      </c>
      <c r="L214" s="225">
        <f>SUM(L215:L223)</f>
        <v>0</v>
      </c>
      <c r="M214" s="225">
        <f>SUM(M215:M223)</f>
        <v>0</v>
      </c>
      <c r="N214" s="225">
        <f>SUM(N215:N223)</f>
        <v>0</v>
      </c>
      <c r="O214" s="18"/>
      <c r="P214" s="11"/>
    </row>
    <row r="215" spans="1:16" ht="12.75">
      <c r="A215" s="10">
        <v>1</v>
      </c>
      <c r="B215" s="232"/>
      <c r="C215" s="249"/>
      <c r="D215" s="243"/>
      <c r="E215" s="236"/>
      <c r="F215" s="236"/>
      <c r="G215" s="236"/>
      <c r="H215" s="208"/>
      <c r="I215" s="213"/>
      <c r="J215" s="12"/>
      <c r="K215" s="208"/>
      <c r="L215" s="191"/>
      <c r="M215" s="20"/>
      <c r="N215" s="20">
        <f>L215-M215</f>
        <v>0</v>
      </c>
      <c r="O215" s="18">
        <v>12</v>
      </c>
      <c r="P215" s="11"/>
    </row>
    <row r="216" spans="1:16" ht="12.75">
      <c r="A216" s="10">
        <v>2</v>
      </c>
      <c r="B216" s="232"/>
      <c r="C216" s="249"/>
      <c r="D216" s="243"/>
      <c r="E216" s="236"/>
      <c r="F216" s="236"/>
      <c r="G216" s="236"/>
      <c r="H216" s="208"/>
      <c r="I216" s="213"/>
      <c r="J216" s="12"/>
      <c r="K216" s="208"/>
      <c r="L216" s="191"/>
      <c r="M216" s="20"/>
      <c r="N216" s="20">
        <f aca="true" t="shared" si="4" ref="N216:N221">L216-M216</f>
        <v>0</v>
      </c>
      <c r="O216" s="18"/>
      <c r="P216" s="184"/>
    </row>
    <row r="217" spans="1:16" ht="12.75">
      <c r="A217" s="10">
        <v>3</v>
      </c>
      <c r="B217" s="232"/>
      <c r="C217" s="249"/>
      <c r="D217" s="243"/>
      <c r="E217" s="236"/>
      <c r="F217" s="236"/>
      <c r="G217" s="236"/>
      <c r="H217" s="208"/>
      <c r="I217" s="213"/>
      <c r="J217" s="12"/>
      <c r="K217" s="208"/>
      <c r="L217" s="191"/>
      <c r="M217" s="20"/>
      <c r="N217" s="20">
        <f t="shared" si="4"/>
        <v>0</v>
      </c>
      <c r="O217" s="18"/>
      <c r="P217" s="238"/>
    </row>
    <row r="218" spans="1:16" ht="12.75">
      <c r="A218" s="10">
        <v>4</v>
      </c>
      <c r="B218" s="232"/>
      <c r="C218" s="249"/>
      <c r="D218" s="243"/>
      <c r="E218" s="236"/>
      <c r="F218" s="236"/>
      <c r="G218" s="236"/>
      <c r="H218" s="208"/>
      <c r="I218" s="213"/>
      <c r="J218" s="12"/>
      <c r="K218" s="208"/>
      <c r="L218" s="191"/>
      <c r="M218" s="20"/>
      <c r="N218" s="20">
        <f t="shared" si="4"/>
        <v>0</v>
      </c>
      <c r="O218" s="18"/>
      <c r="P218" s="184"/>
    </row>
    <row r="219" spans="1:16" ht="12.75">
      <c r="A219" s="10">
        <v>5</v>
      </c>
      <c r="B219" s="232"/>
      <c r="C219" s="249"/>
      <c r="D219" s="243"/>
      <c r="E219" s="236"/>
      <c r="F219" s="236"/>
      <c r="G219" s="236"/>
      <c r="H219" s="208"/>
      <c r="I219" s="213"/>
      <c r="J219" s="12"/>
      <c r="K219" s="208"/>
      <c r="L219" s="191"/>
      <c r="M219" s="20"/>
      <c r="N219" s="20">
        <f t="shared" si="4"/>
        <v>0</v>
      </c>
      <c r="O219" s="18"/>
      <c r="P219" s="184"/>
    </row>
    <row r="220" spans="1:16" ht="12.75">
      <c r="A220" s="10">
        <v>6</v>
      </c>
      <c r="B220" s="232"/>
      <c r="C220" s="249"/>
      <c r="D220" s="243"/>
      <c r="E220" s="236"/>
      <c r="F220" s="236"/>
      <c r="G220" s="236"/>
      <c r="H220" s="208"/>
      <c r="I220" s="213"/>
      <c r="J220" s="12"/>
      <c r="K220" s="208"/>
      <c r="L220" s="191"/>
      <c r="M220" s="20"/>
      <c r="N220" s="20">
        <f t="shared" si="4"/>
        <v>0</v>
      </c>
      <c r="O220" s="18"/>
      <c r="P220" s="184"/>
    </row>
    <row r="221" spans="1:16" ht="12.75">
      <c r="A221" s="10">
        <v>7</v>
      </c>
      <c r="B221" s="232"/>
      <c r="C221" s="249"/>
      <c r="D221" s="243"/>
      <c r="E221" s="236"/>
      <c r="F221" s="236"/>
      <c r="G221" s="236"/>
      <c r="H221" s="208"/>
      <c r="I221" s="213"/>
      <c r="J221" s="12"/>
      <c r="K221" s="208"/>
      <c r="L221" s="191"/>
      <c r="M221" s="20"/>
      <c r="N221" s="20">
        <f t="shared" si="4"/>
        <v>0</v>
      </c>
      <c r="O221" s="18"/>
      <c r="P221" s="184"/>
    </row>
    <row r="222" spans="1:16" ht="12.75">
      <c r="A222" s="10">
        <v>8</v>
      </c>
      <c r="B222" s="232"/>
      <c r="C222" s="249"/>
      <c r="D222" s="243"/>
      <c r="E222" s="236"/>
      <c r="F222" s="236"/>
      <c r="G222" s="236"/>
      <c r="H222" s="208"/>
      <c r="I222" s="213"/>
      <c r="J222" s="12"/>
      <c r="K222" s="208"/>
      <c r="L222" s="191"/>
      <c r="M222" s="20"/>
      <c r="N222" s="20">
        <f>L222-M222</f>
        <v>0</v>
      </c>
      <c r="O222" s="18"/>
      <c r="P222" s="184"/>
    </row>
    <row r="223" spans="1:16" ht="12.75">
      <c r="A223" s="10">
        <v>9</v>
      </c>
      <c r="B223" s="306"/>
      <c r="C223" s="305"/>
      <c r="D223" s="243"/>
      <c r="E223" s="307"/>
      <c r="F223" s="307"/>
      <c r="G223" s="308"/>
      <c r="H223" s="208"/>
      <c r="I223" s="213"/>
      <c r="J223" s="12"/>
      <c r="K223" s="208"/>
      <c r="L223" s="191"/>
      <c r="M223" s="20"/>
      <c r="N223" s="20">
        <f>L223-M223</f>
        <v>0</v>
      </c>
      <c r="O223" s="18"/>
      <c r="P223" s="184"/>
    </row>
    <row r="224" spans="1:16" ht="12.75">
      <c r="A224" s="10"/>
      <c r="B224" s="572" t="s">
        <v>617</v>
      </c>
      <c r="C224" s="573"/>
      <c r="D224" s="573"/>
      <c r="E224" s="573"/>
      <c r="F224" s="573"/>
      <c r="G224" s="574"/>
      <c r="H224" s="226">
        <f>SUM(H225:H226)</f>
        <v>0</v>
      </c>
      <c r="I224" s="225">
        <f>SUM(I225:I226)</f>
        <v>0</v>
      </c>
      <c r="J224" s="225"/>
      <c r="K224" s="225">
        <f>SUM(K225:K226)</f>
        <v>0</v>
      </c>
      <c r="L224" s="225">
        <f>SUM(L225:L226)</f>
        <v>0</v>
      </c>
      <c r="M224" s="225">
        <f>SUM(M225:M226)</f>
        <v>0</v>
      </c>
      <c r="N224" s="225">
        <f>SUM(N225:N226)</f>
        <v>0</v>
      </c>
      <c r="O224" s="18"/>
      <c r="P224" s="184"/>
    </row>
    <row r="225" spans="1:16" ht="12.75">
      <c r="A225" s="10">
        <v>1</v>
      </c>
      <c r="B225" s="232"/>
      <c r="C225" s="305"/>
      <c r="D225" s="243"/>
      <c r="E225" s="236"/>
      <c r="F225" s="236"/>
      <c r="G225" s="236"/>
      <c r="H225" s="208"/>
      <c r="I225" s="213"/>
      <c r="J225" s="12"/>
      <c r="K225" s="208"/>
      <c r="L225" s="191"/>
      <c r="M225" s="20"/>
      <c r="N225" s="20"/>
      <c r="O225" s="18"/>
      <c r="P225" s="184"/>
    </row>
    <row r="226" spans="1:16" ht="12.75">
      <c r="A226" s="10">
        <v>2</v>
      </c>
      <c r="B226" s="232"/>
      <c r="C226" s="305"/>
      <c r="D226" s="243"/>
      <c r="E226" s="236"/>
      <c r="F226" s="236"/>
      <c r="G226" s="236"/>
      <c r="H226" s="208"/>
      <c r="I226" s="213"/>
      <c r="J226" s="12"/>
      <c r="K226" s="208"/>
      <c r="L226" s="191"/>
      <c r="M226" s="20"/>
      <c r="N226" s="20"/>
      <c r="O226" s="18"/>
      <c r="P226" s="184"/>
    </row>
    <row r="227" spans="1:16" ht="28.5" customHeight="1">
      <c r="A227" s="11"/>
      <c r="B227" s="548" t="s">
        <v>582</v>
      </c>
      <c r="C227" s="549"/>
      <c r="D227" s="549"/>
      <c r="E227" s="549"/>
      <c r="F227" s="549"/>
      <c r="G227" s="549"/>
      <c r="H227" s="549"/>
      <c r="I227" s="549"/>
      <c r="J227" s="549"/>
      <c r="K227" s="549"/>
      <c r="L227" s="549"/>
      <c r="M227" s="549"/>
      <c r="N227" s="549"/>
      <c r="O227" s="549"/>
      <c r="P227" s="550"/>
    </row>
    <row r="228" spans="1:16" ht="17.25" customHeight="1">
      <c r="A228" s="11"/>
      <c r="B228" s="586" t="s">
        <v>615</v>
      </c>
      <c r="C228" s="587"/>
      <c r="D228" s="587"/>
      <c r="E228" s="587"/>
      <c r="F228" s="587"/>
      <c r="G228" s="588"/>
      <c r="H228" s="157">
        <f>SUM(H229:H229)</f>
        <v>0</v>
      </c>
      <c r="I228" s="21">
        <f>SUM(I229:I229)</f>
        <v>0</v>
      </c>
      <c r="J228" s="21"/>
      <c r="K228" s="21">
        <f>SUM(K229:K229)</f>
        <v>0</v>
      </c>
      <c r="L228" s="21">
        <f>SUM(L229:L229)</f>
        <v>0</v>
      </c>
      <c r="M228" s="21">
        <f>SUM(M229:M229)</f>
        <v>0</v>
      </c>
      <c r="N228" s="21">
        <f>SUM(N229:N229)</f>
        <v>0</v>
      </c>
      <c r="O228" s="204"/>
      <c r="P228" s="204"/>
    </row>
    <row r="229" spans="1:16" ht="12.75">
      <c r="A229" s="10">
        <v>1</v>
      </c>
      <c r="B229" s="12"/>
      <c r="C229" s="236"/>
      <c r="D229" s="236"/>
      <c r="E229" s="236"/>
      <c r="F229" s="236"/>
      <c r="G229" s="236"/>
      <c r="H229" s="142"/>
      <c r="I229" s="20"/>
      <c r="J229" s="236"/>
      <c r="K229" s="142"/>
      <c r="L229" s="20"/>
      <c r="M229" s="20"/>
      <c r="N229" s="20">
        <f>L229-M229</f>
        <v>0</v>
      </c>
      <c r="O229" s="142">
        <v>240</v>
      </c>
      <c r="P229" s="12"/>
    </row>
    <row r="230" spans="1:16" ht="25.5" customHeight="1">
      <c r="A230" s="10"/>
      <c r="B230" s="586" t="s">
        <v>616</v>
      </c>
      <c r="C230" s="587"/>
      <c r="D230" s="587"/>
      <c r="E230" s="587"/>
      <c r="F230" s="587"/>
      <c r="G230" s="588"/>
      <c r="H230" s="157">
        <f>SUM(H231:H231)</f>
        <v>0</v>
      </c>
      <c r="I230" s="21">
        <f>SUM(I231:I231)</f>
        <v>0</v>
      </c>
      <c r="J230" s="21"/>
      <c r="K230" s="21">
        <f>SUM(K231:K231)</f>
        <v>0</v>
      </c>
      <c r="L230" s="21">
        <f>SUM(L231:L231)</f>
        <v>0</v>
      </c>
      <c r="M230" s="21">
        <f>SUM(M231:M231)</f>
        <v>0</v>
      </c>
      <c r="N230" s="21">
        <f>SUM(N231:N231)</f>
        <v>0</v>
      </c>
      <c r="O230" s="142"/>
      <c r="P230" s="12"/>
    </row>
    <row r="231" spans="1:16" ht="12.75">
      <c r="A231" s="10">
        <v>1</v>
      </c>
      <c r="B231" s="188"/>
      <c r="C231" s="251"/>
      <c r="D231" s="214"/>
      <c r="E231" s="236"/>
      <c r="F231" s="236"/>
      <c r="G231" s="236"/>
      <c r="H231" s="208"/>
      <c r="I231" s="213"/>
      <c r="J231" s="236"/>
      <c r="K231" s="208"/>
      <c r="L231" s="213"/>
      <c r="M231" s="20"/>
      <c r="N231" s="20"/>
      <c r="O231" s="142">
        <v>120</v>
      </c>
      <c r="P231" s="12"/>
    </row>
    <row r="232" spans="1:16" ht="12.75">
      <c r="A232" s="10"/>
      <c r="B232" s="586" t="s">
        <v>636</v>
      </c>
      <c r="C232" s="587"/>
      <c r="D232" s="587"/>
      <c r="E232" s="587"/>
      <c r="F232" s="587"/>
      <c r="G232" s="588"/>
      <c r="H232" s="226">
        <f>SUM(H233:H234)</f>
        <v>0</v>
      </c>
      <c r="I232" s="225">
        <f>SUM(I233:I234)</f>
        <v>0</v>
      </c>
      <c r="J232" s="225"/>
      <c r="K232" s="225">
        <f>SUM(K233:K234)</f>
        <v>0</v>
      </c>
      <c r="L232" s="225">
        <f>SUM(L233:L234)</f>
        <v>0</v>
      </c>
      <c r="M232" s="225">
        <f>SUM(M233:M234)</f>
        <v>0</v>
      </c>
      <c r="N232" s="225">
        <f>SUM(N233:N234)</f>
        <v>0</v>
      </c>
      <c r="O232" s="142"/>
      <c r="P232" s="12"/>
    </row>
    <row r="233" spans="1:16" ht="12.75">
      <c r="A233" s="10">
        <v>1</v>
      </c>
      <c r="B233" s="250"/>
      <c r="C233" s="252"/>
      <c r="D233" s="242"/>
      <c r="E233" s="236"/>
      <c r="F233" s="236"/>
      <c r="G233" s="236"/>
      <c r="H233" s="253"/>
      <c r="I233" s="254"/>
      <c r="J233" s="236"/>
      <c r="K233" s="253"/>
      <c r="L233" s="254"/>
      <c r="M233" s="20"/>
      <c r="N233" s="20"/>
      <c r="O233" s="142">
        <v>12</v>
      </c>
      <c r="P233" s="12"/>
    </row>
    <row r="234" spans="1:16" ht="12.75">
      <c r="A234" s="10">
        <v>2</v>
      </c>
      <c r="B234" s="250"/>
      <c r="C234" s="252"/>
      <c r="D234" s="242"/>
      <c r="E234" s="236"/>
      <c r="F234" s="236"/>
      <c r="G234" s="236"/>
      <c r="H234" s="253"/>
      <c r="I234" s="254"/>
      <c r="J234" s="236"/>
      <c r="K234" s="253"/>
      <c r="L234" s="254"/>
      <c r="M234" s="20"/>
      <c r="N234" s="20"/>
      <c r="O234" s="142"/>
      <c r="P234" s="12"/>
    </row>
    <row r="235" spans="1:16" ht="25.5" customHeight="1">
      <c r="A235" s="11"/>
      <c r="B235" s="548" t="s">
        <v>583</v>
      </c>
      <c r="C235" s="549"/>
      <c r="D235" s="549"/>
      <c r="E235" s="549"/>
      <c r="F235" s="549"/>
      <c r="G235" s="549"/>
      <c r="H235" s="549"/>
      <c r="I235" s="549"/>
      <c r="J235" s="549"/>
      <c r="K235" s="549"/>
      <c r="L235" s="549"/>
      <c r="M235" s="549"/>
      <c r="N235" s="549"/>
      <c r="O235" s="549"/>
      <c r="P235" s="550"/>
    </row>
    <row r="236" spans="1:16" ht="18" customHeight="1">
      <c r="A236" s="11"/>
      <c r="B236" s="586" t="s">
        <v>615</v>
      </c>
      <c r="C236" s="587"/>
      <c r="D236" s="587"/>
      <c r="E236" s="587"/>
      <c r="F236" s="587"/>
      <c r="G236" s="588"/>
      <c r="H236" s="157">
        <f>SUM(H237:H237)</f>
        <v>0</v>
      </c>
      <c r="I236" s="21">
        <f>SUM(I237:I237)</f>
        <v>0</v>
      </c>
      <c r="J236" s="21"/>
      <c r="K236" s="21">
        <f>SUM(K237:K237)</f>
        <v>0</v>
      </c>
      <c r="L236" s="21">
        <f>SUM(L237:L237)</f>
        <v>0</v>
      </c>
      <c r="M236" s="21">
        <f>SUM(M237:M237)</f>
        <v>0</v>
      </c>
      <c r="N236" s="21">
        <f>SUM(N237:N237)</f>
        <v>0</v>
      </c>
      <c r="O236" s="204"/>
      <c r="P236" s="204"/>
    </row>
    <row r="237" spans="1:16" ht="12.75">
      <c r="A237" s="10">
        <v>1</v>
      </c>
      <c r="B237" s="266"/>
      <c r="C237" s="12">
        <v>1965</v>
      </c>
      <c r="D237" s="12">
        <v>10132001</v>
      </c>
      <c r="E237" s="12"/>
      <c r="F237" s="12"/>
      <c r="G237" s="12"/>
      <c r="H237" s="18"/>
      <c r="I237" s="20"/>
      <c r="J237" s="12"/>
      <c r="K237" s="18"/>
      <c r="L237" s="20"/>
      <c r="M237" s="20"/>
      <c r="N237" s="20">
        <f>L237-M237</f>
        <v>0</v>
      </c>
      <c r="O237" s="18">
        <v>240</v>
      </c>
      <c r="P237" s="12"/>
    </row>
    <row r="238" spans="1:16" ht="16.5" customHeight="1">
      <c r="A238" s="10"/>
      <c r="B238" s="586" t="s">
        <v>616</v>
      </c>
      <c r="C238" s="587"/>
      <c r="D238" s="587"/>
      <c r="E238" s="587"/>
      <c r="F238" s="587"/>
      <c r="G238" s="588"/>
      <c r="H238" s="275">
        <f>SUM(H239:H254)</f>
        <v>0</v>
      </c>
      <c r="I238" s="313">
        <f>SUM(I239:I254)</f>
        <v>0</v>
      </c>
      <c r="J238" s="313"/>
      <c r="K238" s="313">
        <f>SUM(K239:K254)</f>
        <v>0</v>
      </c>
      <c r="L238" s="313">
        <f>SUM(L239:L254)</f>
        <v>0</v>
      </c>
      <c r="M238" s="313">
        <f>SUM(M239:M254)</f>
        <v>0</v>
      </c>
      <c r="N238" s="313">
        <f>SUM(N239:N254)</f>
        <v>0</v>
      </c>
      <c r="O238" s="18"/>
      <c r="P238" s="12"/>
    </row>
    <row r="239" spans="1:16" ht="12.75">
      <c r="A239" s="10">
        <v>1</v>
      </c>
      <c r="B239" s="188"/>
      <c r="C239" s="214">
        <v>2010</v>
      </c>
      <c r="D239" s="214">
        <v>101402006</v>
      </c>
      <c r="E239" s="236"/>
      <c r="F239" s="236"/>
      <c r="G239" s="236" t="s">
        <v>533</v>
      </c>
      <c r="H239" s="208"/>
      <c r="I239" s="213"/>
      <c r="J239" s="236"/>
      <c r="K239" s="208"/>
      <c r="L239" s="213"/>
      <c r="M239" s="205"/>
      <c r="N239" s="20">
        <f>L239-M239</f>
        <v>0</v>
      </c>
      <c r="O239" s="142">
        <v>120</v>
      </c>
      <c r="P239" s="12"/>
    </row>
    <row r="240" spans="1:16" ht="12.75">
      <c r="A240" s="10">
        <v>2</v>
      </c>
      <c r="B240" s="188"/>
      <c r="C240" s="239"/>
      <c r="D240" s="214"/>
      <c r="E240" s="236"/>
      <c r="F240" s="236"/>
      <c r="G240" s="236"/>
      <c r="H240" s="208"/>
      <c r="I240" s="213"/>
      <c r="J240" s="236"/>
      <c r="K240" s="208"/>
      <c r="L240" s="213"/>
      <c r="M240" s="205"/>
      <c r="N240" s="20">
        <f aca="true" t="shared" si="5" ref="N240:N305">L240-M240</f>
        <v>0</v>
      </c>
      <c r="O240" s="142"/>
      <c r="P240" s="12"/>
    </row>
    <row r="241" spans="1:16" ht="12.75">
      <c r="A241" s="10">
        <v>3</v>
      </c>
      <c r="B241" s="188"/>
      <c r="C241" s="214"/>
      <c r="D241" s="214"/>
      <c r="E241" s="236"/>
      <c r="F241" s="236"/>
      <c r="G241" s="236"/>
      <c r="H241" s="208"/>
      <c r="I241" s="213"/>
      <c r="J241" s="236"/>
      <c r="K241" s="208"/>
      <c r="L241" s="213"/>
      <c r="M241" s="205"/>
      <c r="N241" s="20">
        <f t="shared" si="5"/>
        <v>0</v>
      </c>
      <c r="O241" s="142"/>
      <c r="P241" s="12"/>
    </row>
    <row r="242" spans="1:16" ht="12.75">
      <c r="A242" s="10">
        <v>4</v>
      </c>
      <c r="B242" s="188"/>
      <c r="C242" s="214"/>
      <c r="D242" s="214"/>
      <c r="E242" s="236"/>
      <c r="F242" s="236"/>
      <c r="G242" s="236"/>
      <c r="H242" s="208"/>
      <c r="I242" s="213"/>
      <c r="J242" s="236"/>
      <c r="K242" s="208"/>
      <c r="L242" s="213"/>
      <c r="M242" s="205"/>
      <c r="N242" s="20">
        <f t="shared" si="5"/>
        <v>0</v>
      </c>
      <c r="O242" s="142"/>
      <c r="P242" s="12"/>
    </row>
    <row r="243" spans="1:16" ht="12.75">
      <c r="A243" s="10">
        <v>5</v>
      </c>
      <c r="B243" s="188"/>
      <c r="C243" s="214"/>
      <c r="D243" s="214"/>
      <c r="E243" s="236"/>
      <c r="F243" s="236"/>
      <c r="G243" s="236"/>
      <c r="H243" s="208"/>
      <c r="I243" s="213"/>
      <c r="J243" s="236"/>
      <c r="K243" s="208"/>
      <c r="L243" s="213"/>
      <c r="M243" s="205"/>
      <c r="N243" s="20">
        <f t="shared" si="5"/>
        <v>0</v>
      </c>
      <c r="O243" s="142"/>
      <c r="P243" s="12"/>
    </row>
    <row r="244" spans="1:16" ht="12.75">
      <c r="A244" s="10">
        <v>6</v>
      </c>
      <c r="B244" s="188"/>
      <c r="C244" s="214"/>
      <c r="D244" s="214"/>
      <c r="E244" s="236"/>
      <c r="F244" s="236"/>
      <c r="G244" s="236"/>
      <c r="H244" s="208"/>
      <c r="I244" s="213"/>
      <c r="J244" s="236"/>
      <c r="K244" s="208"/>
      <c r="L244" s="213"/>
      <c r="M244" s="205"/>
      <c r="N244" s="20">
        <f t="shared" si="5"/>
        <v>0</v>
      </c>
      <c r="O244" s="142"/>
      <c r="P244" s="12"/>
    </row>
    <row r="245" spans="1:16" ht="12.75">
      <c r="A245" s="10">
        <v>7</v>
      </c>
      <c r="B245" s="188"/>
      <c r="C245" s="239"/>
      <c r="D245" s="214"/>
      <c r="E245" s="236"/>
      <c r="F245" s="236"/>
      <c r="G245" s="236"/>
      <c r="H245" s="208"/>
      <c r="I245" s="213"/>
      <c r="J245" s="236"/>
      <c r="K245" s="208"/>
      <c r="L245" s="213"/>
      <c r="M245" s="205"/>
      <c r="N245" s="20">
        <f t="shared" si="5"/>
        <v>0</v>
      </c>
      <c r="O245" s="142"/>
      <c r="P245" s="12"/>
    </row>
    <row r="246" spans="1:16" ht="12.75">
      <c r="A246" s="10">
        <v>8</v>
      </c>
      <c r="B246" s="188"/>
      <c r="C246" s="239"/>
      <c r="D246" s="214"/>
      <c r="E246" s="236"/>
      <c r="F246" s="236"/>
      <c r="G246" s="236"/>
      <c r="H246" s="208"/>
      <c r="I246" s="213"/>
      <c r="J246" s="236"/>
      <c r="K246" s="208"/>
      <c r="L246" s="213"/>
      <c r="M246" s="205"/>
      <c r="N246" s="20">
        <f t="shared" si="5"/>
        <v>0</v>
      </c>
      <c r="O246" s="142"/>
      <c r="P246" s="12"/>
    </row>
    <row r="247" spans="1:16" ht="12.75">
      <c r="A247" s="10">
        <v>9</v>
      </c>
      <c r="B247" s="188"/>
      <c r="C247" s="239"/>
      <c r="D247" s="214"/>
      <c r="E247" s="236"/>
      <c r="F247" s="236"/>
      <c r="G247" s="236"/>
      <c r="H247" s="208"/>
      <c r="I247" s="213"/>
      <c r="J247" s="236"/>
      <c r="K247" s="208"/>
      <c r="L247" s="213"/>
      <c r="M247" s="205"/>
      <c r="N247" s="20">
        <f t="shared" si="5"/>
        <v>0</v>
      </c>
      <c r="O247" s="142"/>
      <c r="P247" s="12"/>
    </row>
    <row r="248" spans="1:16" ht="12.75">
      <c r="A248" s="10">
        <v>10</v>
      </c>
      <c r="B248" s="188"/>
      <c r="C248" s="239"/>
      <c r="D248" s="214"/>
      <c r="E248" s="236"/>
      <c r="F248" s="236"/>
      <c r="G248" s="236"/>
      <c r="H248" s="208"/>
      <c r="I248" s="213"/>
      <c r="J248" s="236"/>
      <c r="K248" s="208"/>
      <c r="L248" s="213"/>
      <c r="M248" s="205"/>
      <c r="N248" s="20">
        <f t="shared" si="5"/>
        <v>0</v>
      </c>
      <c r="O248" s="142"/>
      <c r="P248" s="11"/>
    </row>
    <row r="249" spans="1:16" ht="12.75">
      <c r="A249" s="10">
        <v>11</v>
      </c>
      <c r="B249" s="188"/>
      <c r="C249" s="239"/>
      <c r="D249" s="214"/>
      <c r="E249" s="236"/>
      <c r="F249" s="236"/>
      <c r="G249" s="236"/>
      <c r="H249" s="208"/>
      <c r="I249" s="213"/>
      <c r="J249" s="236"/>
      <c r="K249" s="208"/>
      <c r="L249" s="213"/>
      <c r="M249" s="205"/>
      <c r="N249" s="20">
        <f t="shared" si="5"/>
        <v>0</v>
      </c>
      <c r="O249" s="142"/>
      <c r="P249" s="11"/>
    </row>
    <row r="250" spans="1:16" ht="12.75">
      <c r="A250" s="10">
        <v>12</v>
      </c>
      <c r="B250" s="188"/>
      <c r="C250" s="239"/>
      <c r="D250" s="214"/>
      <c r="E250" s="236"/>
      <c r="F250" s="236"/>
      <c r="G250" s="236"/>
      <c r="H250" s="208"/>
      <c r="I250" s="213"/>
      <c r="J250" s="236"/>
      <c r="K250" s="208"/>
      <c r="L250" s="213"/>
      <c r="M250" s="205"/>
      <c r="N250" s="20">
        <f t="shared" si="5"/>
        <v>0</v>
      </c>
      <c r="O250" s="142"/>
      <c r="P250" s="11"/>
    </row>
    <row r="251" spans="1:16" ht="12.75">
      <c r="A251" s="10">
        <v>13</v>
      </c>
      <c r="B251" s="188"/>
      <c r="C251" s="239"/>
      <c r="D251" s="214"/>
      <c r="E251" s="236"/>
      <c r="F251" s="236"/>
      <c r="G251" s="236"/>
      <c r="H251" s="208"/>
      <c r="I251" s="213"/>
      <c r="J251" s="236"/>
      <c r="K251" s="208"/>
      <c r="L251" s="213"/>
      <c r="M251" s="205"/>
      <c r="N251" s="20">
        <f t="shared" si="5"/>
        <v>0</v>
      </c>
      <c r="O251" s="142"/>
      <c r="P251" s="11"/>
    </row>
    <row r="252" spans="1:16" ht="12.75">
      <c r="A252" s="10">
        <v>14</v>
      </c>
      <c r="B252" s="188"/>
      <c r="C252" s="239"/>
      <c r="D252" s="214"/>
      <c r="E252" s="236"/>
      <c r="F252" s="236"/>
      <c r="G252" s="236"/>
      <c r="H252" s="208"/>
      <c r="I252" s="213"/>
      <c r="J252" s="236"/>
      <c r="K252" s="208"/>
      <c r="L252" s="213"/>
      <c r="M252" s="205"/>
      <c r="N252" s="20">
        <f t="shared" si="5"/>
        <v>0</v>
      </c>
      <c r="O252" s="142"/>
      <c r="P252" s="11"/>
    </row>
    <row r="253" spans="1:16" ht="12.75">
      <c r="A253" s="10">
        <v>15</v>
      </c>
      <c r="B253" s="188"/>
      <c r="C253" s="239"/>
      <c r="D253" s="214"/>
      <c r="E253" s="236"/>
      <c r="F253" s="236"/>
      <c r="G253" s="236"/>
      <c r="H253" s="208"/>
      <c r="I253" s="213"/>
      <c r="J253" s="236"/>
      <c r="K253" s="208"/>
      <c r="L253" s="213"/>
      <c r="M253" s="205"/>
      <c r="N253" s="20">
        <f t="shared" si="5"/>
        <v>0</v>
      </c>
      <c r="O253" s="142"/>
      <c r="P253" s="11"/>
    </row>
    <row r="254" spans="1:16" ht="12.75">
      <c r="A254" s="10">
        <v>16</v>
      </c>
      <c r="B254" s="255"/>
      <c r="C254" s="208"/>
      <c r="D254" s="214"/>
      <c r="E254" s="208"/>
      <c r="F254" s="208"/>
      <c r="G254" s="236"/>
      <c r="H254" s="208"/>
      <c r="I254" s="213"/>
      <c r="J254" s="208"/>
      <c r="K254" s="208"/>
      <c r="L254" s="213"/>
      <c r="M254" s="290"/>
      <c r="N254" s="291">
        <f t="shared" si="5"/>
        <v>0</v>
      </c>
      <c r="O254" s="284"/>
      <c r="P254" s="292"/>
    </row>
    <row r="255" spans="1:16" ht="15.75" customHeight="1">
      <c r="A255" s="10"/>
      <c r="B255" s="586" t="s">
        <v>618</v>
      </c>
      <c r="C255" s="587"/>
      <c r="D255" s="587"/>
      <c r="E255" s="587"/>
      <c r="F255" s="587"/>
      <c r="G255" s="588"/>
      <c r="H255" s="226">
        <f>SUM(H256:H258)</f>
        <v>0</v>
      </c>
      <c r="I255" s="226">
        <f>SUM(I256:I258)</f>
        <v>0</v>
      </c>
      <c r="J255" s="226"/>
      <c r="K255" s="226">
        <f>SUM(K256:K258)</f>
        <v>0</v>
      </c>
      <c r="L255" s="226">
        <f>SUM(L256:L258)</f>
        <v>0</v>
      </c>
      <c r="M255" s="226">
        <f>SUM(M256:M258)</f>
        <v>0</v>
      </c>
      <c r="N255" s="226">
        <f>SUM(N256:N258)</f>
        <v>0</v>
      </c>
      <c r="O255" s="284"/>
      <c r="P255" s="292"/>
    </row>
    <row r="256" spans="1:16" ht="12.75">
      <c r="A256" s="10">
        <v>1</v>
      </c>
      <c r="B256" s="267"/>
      <c r="C256" s="256"/>
      <c r="D256" s="257"/>
      <c r="E256" s="236"/>
      <c r="F256" s="236"/>
      <c r="G256" s="236"/>
      <c r="H256" s="208"/>
      <c r="I256" s="213"/>
      <c r="J256" s="236"/>
      <c r="K256" s="208"/>
      <c r="L256" s="213"/>
      <c r="M256" s="293"/>
      <c r="N256" s="293">
        <f t="shared" si="5"/>
        <v>0</v>
      </c>
      <c r="O256" s="294">
        <v>120</v>
      </c>
      <c r="P256" s="238"/>
    </row>
    <row r="257" spans="1:16" ht="12.75">
      <c r="A257" s="10">
        <v>2</v>
      </c>
      <c r="B257" s="267"/>
      <c r="C257" s="256"/>
      <c r="D257" s="257"/>
      <c r="E257" s="236"/>
      <c r="F257" s="236"/>
      <c r="G257" s="236"/>
      <c r="H257" s="208"/>
      <c r="I257" s="213"/>
      <c r="J257" s="236"/>
      <c r="K257" s="208"/>
      <c r="L257" s="213"/>
      <c r="M257" s="293"/>
      <c r="N257" s="293">
        <f t="shared" si="5"/>
        <v>0</v>
      </c>
      <c r="O257" s="294"/>
      <c r="P257" s="238"/>
    </row>
    <row r="258" spans="1:16" ht="12.75">
      <c r="A258" s="10">
        <v>3</v>
      </c>
      <c r="B258" s="267"/>
      <c r="C258" s="256"/>
      <c r="D258" s="257"/>
      <c r="E258" s="236"/>
      <c r="F258" s="236"/>
      <c r="G258" s="236"/>
      <c r="H258" s="208"/>
      <c r="I258" s="213"/>
      <c r="J258" s="236"/>
      <c r="K258" s="208"/>
      <c r="L258" s="213"/>
      <c r="M258" s="293"/>
      <c r="N258" s="293">
        <f t="shared" si="5"/>
        <v>0</v>
      </c>
      <c r="O258" s="294"/>
      <c r="P258" s="295"/>
    </row>
    <row r="259" spans="1:16" ht="17.25" customHeight="1">
      <c r="A259" s="10"/>
      <c r="B259" s="586" t="s">
        <v>636</v>
      </c>
      <c r="C259" s="587"/>
      <c r="D259" s="587"/>
      <c r="E259" s="587"/>
      <c r="F259" s="587"/>
      <c r="G259" s="588"/>
      <c r="H259" s="226">
        <f>SUM(H260:H337)</f>
        <v>0</v>
      </c>
      <c r="I259" s="225">
        <f>SUM(I260:I337)</f>
        <v>0</v>
      </c>
      <c r="J259" s="225"/>
      <c r="K259" s="225">
        <f>SUM(K260:K337)</f>
        <v>0</v>
      </c>
      <c r="L259" s="225">
        <f>SUM(L260:L337)</f>
        <v>0</v>
      </c>
      <c r="M259" s="225">
        <f>SUM(M260:M337)</f>
        <v>0</v>
      </c>
      <c r="N259" s="225">
        <f>SUM(N260:N337)</f>
        <v>0</v>
      </c>
      <c r="O259" s="294"/>
      <c r="P259" s="295"/>
    </row>
    <row r="260" spans="1:16" ht="12.75">
      <c r="A260" s="10">
        <v>1</v>
      </c>
      <c r="B260" s="194"/>
      <c r="C260" s="236"/>
      <c r="D260" s="242"/>
      <c r="E260" s="236"/>
      <c r="F260" s="236"/>
      <c r="G260" s="236"/>
      <c r="H260" s="208"/>
      <c r="I260" s="213"/>
      <c r="J260" s="236"/>
      <c r="K260" s="208"/>
      <c r="L260" s="213"/>
      <c r="M260" s="197"/>
      <c r="N260" s="20">
        <f t="shared" si="5"/>
        <v>0</v>
      </c>
      <c r="O260" s="142">
        <v>12</v>
      </c>
      <c r="P260" s="208"/>
    </row>
    <row r="261" spans="1:16" ht="12.75">
      <c r="A261" s="10">
        <v>2</v>
      </c>
      <c r="B261" s="259"/>
      <c r="C261" s="236"/>
      <c r="D261" s="242"/>
      <c r="E261" s="236"/>
      <c r="F261" s="236"/>
      <c r="G261" s="236"/>
      <c r="H261" s="208"/>
      <c r="I261" s="213"/>
      <c r="J261" s="236"/>
      <c r="K261" s="208"/>
      <c r="L261" s="213"/>
      <c r="M261" s="197"/>
      <c r="N261" s="20">
        <f t="shared" si="5"/>
        <v>0</v>
      </c>
      <c r="O261" s="142"/>
      <c r="P261" s="208"/>
    </row>
    <row r="262" spans="1:16" ht="12.75">
      <c r="A262" s="10">
        <v>3</v>
      </c>
      <c r="B262" s="194"/>
      <c r="C262" s="236"/>
      <c r="D262" s="242"/>
      <c r="E262" s="236"/>
      <c r="F262" s="236"/>
      <c r="G262" s="236"/>
      <c r="H262" s="208"/>
      <c r="I262" s="213"/>
      <c r="J262" s="236"/>
      <c r="K262" s="208"/>
      <c r="L262" s="213"/>
      <c r="M262" s="197"/>
      <c r="N262" s="20">
        <f t="shared" si="5"/>
        <v>0</v>
      </c>
      <c r="O262" s="142"/>
      <c r="P262" s="208"/>
    </row>
    <row r="263" spans="1:16" ht="12.75">
      <c r="A263" s="10">
        <v>4</v>
      </c>
      <c r="B263" s="194"/>
      <c r="C263" s="236"/>
      <c r="D263" s="242"/>
      <c r="E263" s="236"/>
      <c r="F263" s="236"/>
      <c r="G263" s="236"/>
      <c r="H263" s="208"/>
      <c r="I263" s="213"/>
      <c r="J263" s="236"/>
      <c r="K263" s="208"/>
      <c r="L263" s="213"/>
      <c r="M263" s="197"/>
      <c r="N263" s="20">
        <f t="shared" si="5"/>
        <v>0</v>
      </c>
      <c r="O263" s="142"/>
      <c r="P263" s="208"/>
    </row>
    <row r="264" spans="1:16" ht="12.75">
      <c r="A264" s="10">
        <v>5</v>
      </c>
      <c r="B264" s="194"/>
      <c r="C264" s="236"/>
      <c r="D264" s="242"/>
      <c r="E264" s="236"/>
      <c r="F264" s="236"/>
      <c r="G264" s="236"/>
      <c r="H264" s="208"/>
      <c r="I264" s="213"/>
      <c r="J264" s="236"/>
      <c r="K264" s="208"/>
      <c r="L264" s="213"/>
      <c r="M264" s="197"/>
      <c r="N264" s="20">
        <f t="shared" si="5"/>
        <v>0</v>
      </c>
      <c r="O264" s="142"/>
      <c r="P264" s="208"/>
    </row>
    <row r="265" spans="1:16" ht="12.75">
      <c r="A265" s="10">
        <v>6</v>
      </c>
      <c r="B265" s="194"/>
      <c r="C265" s="236"/>
      <c r="D265" s="242"/>
      <c r="E265" s="236"/>
      <c r="F265" s="236"/>
      <c r="G265" s="236"/>
      <c r="H265" s="208"/>
      <c r="I265" s="213"/>
      <c r="J265" s="236"/>
      <c r="K265" s="208"/>
      <c r="L265" s="213"/>
      <c r="M265" s="197"/>
      <c r="N265" s="20">
        <f t="shared" si="5"/>
        <v>0</v>
      </c>
      <c r="O265" s="142"/>
      <c r="P265" s="208"/>
    </row>
    <row r="266" spans="1:16" ht="12.75">
      <c r="A266" s="10">
        <v>7</v>
      </c>
      <c r="B266" s="194"/>
      <c r="C266" s="236"/>
      <c r="D266" s="242"/>
      <c r="E266" s="236"/>
      <c r="F266" s="236"/>
      <c r="G266" s="236"/>
      <c r="H266" s="208"/>
      <c r="I266" s="213"/>
      <c r="J266" s="236"/>
      <c r="K266" s="208"/>
      <c r="L266" s="213"/>
      <c r="M266" s="197"/>
      <c r="N266" s="20">
        <f t="shared" si="5"/>
        <v>0</v>
      </c>
      <c r="O266" s="142"/>
      <c r="P266" s="208"/>
    </row>
    <row r="267" spans="1:16" ht="12.75">
      <c r="A267" s="10">
        <v>8</v>
      </c>
      <c r="B267" s="194"/>
      <c r="C267" s="236"/>
      <c r="D267" s="243"/>
      <c r="E267" s="236"/>
      <c r="F267" s="236"/>
      <c r="G267" s="236"/>
      <c r="H267" s="208"/>
      <c r="I267" s="213"/>
      <c r="J267" s="236"/>
      <c r="K267" s="208"/>
      <c r="L267" s="213"/>
      <c r="M267" s="197"/>
      <c r="N267" s="20">
        <f t="shared" si="5"/>
        <v>0</v>
      </c>
      <c r="O267" s="142"/>
      <c r="P267" s="208"/>
    </row>
    <row r="268" spans="1:16" ht="12.75">
      <c r="A268" s="10">
        <v>9</v>
      </c>
      <c r="B268" s="259"/>
      <c r="C268" s="236"/>
      <c r="D268" s="243"/>
      <c r="E268" s="236"/>
      <c r="F268" s="236"/>
      <c r="G268" s="236"/>
      <c r="H268" s="208"/>
      <c r="I268" s="213"/>
      <c r="J268" s="236"/>
      <c r="K268" s="208"/>
      <c r="L268" s="213"/>
      <c r="M268" s="197"/>
      <c r="N268" s="20">
        <f t="shared" si="5"/>
        <v>0</v>
      </c>
      <c r="O268" s="142"/>
      <c r="P268" s="208"/>
    </row>
    <row r="269" spans="1:16" ht="12.75">
      <c r="A269" s="10">
        <v>10</v>
      </c>
      <c r="B269" s="194"/>
      <c r="C269" s="236"/>
      <c r="D269" s="243"/>
      <c r="E269" s="236"/>
      <c r="F269" s="236"/>
      <c r="G269" s="236"/>
      <c r="H269" s="208"/>
      <c r="I269" s="213"/>
      <c r="J269" s="236"/>
      <c r="K269" s="208"/>
      <c r="L269" s="213"/>
      <c r="M269" s="197"/>
      <c r="N269" s="20">
        <f t="shared" si="5"/>
        <v>0</v>
      </c>
      <c r="O269" s="142"/>
      <c r="P269" s="208"/>
    </row>
    <row r="270" spans="1:16" ht="12.75">
      <c r="A270" s="10">
        <v>11</v>
      </c>
      <c r="B270" s="194"/>
      <c r="C270" s="236"/>
      <c r="D270" s="243"/>
      <c r="E270" s="236"/>
      <c r="F270" s="236"/>
      <c r="G270" s="236"/>
      <c r="H270" s="208"/>
      <c r="I270" s="213"/>
      <c r="J270" s="236"/>
      <c r="K270" s="208"/>
      <c r="L270" s="213"/>
      <c r="M270" s="197"/>
      <c r="N270" s="20">
        <f t="shared" si="5"/>
        <v>0</v>
      </c>
      <c r="O270" s="142"/>
      <c r="P270" s="208"/>
    </row>
    <row r="271" spans="1:16" ht="12.75">
      <c r="A271" s="10">
        <v>12</v>
      </c>
      <c r="B271" s="194"/>
      <c r="C271" s="236"/>
      <c r="D271" s="243"/>
      <c r="E271" s="236"/>
      <c r="F271" s="236"/>
      <c r="G271" s="236"/>
      <c r="H271" s="208"/>
      <c r="I271" s="213"/>
      <c r="J271" s="236"/>
      <c r="K271" s="208"/>
      <c r="L271" s="213"/>
      <c r="M271" s="197"/>
      <c r="N271" s="20">
        <f t="shared" si="5"/>
        <v>0</v>
      </c>
      <c r="O271" s="142"/>
      <c r="P271" s="208"/>
    </row>
    <row r="272" spans="1:16" ht="12.75">
      <c r="A272" s="10">
        <v>13</v>
      </c>
      <c r="B272" s="194"/>
      <c r="C272" s="236"/>
      <c r="D272" s="243"/>
      <c r="E272" s="236"/>
      <c r="F272" s="236"/>
      <c r="G272" s="236"/>
      <c r="H272" s="208"/>
      <c r="I272" s="213"/>
      <c r="J272" s="236"/>
      <c r="K272" s="208"/>
      <c r="L272" s="213"/>
      <c r="M272" s="197"/>
      <c r="N272" s="20">
        <f t="shared" si="5"/>
        <v>0</v>
      </c>
      <c r="O272" s="142"/>
      <c r="P272" s="208"/>
    </row>
    <row r="273" spans="1:16" ht="12.75">
      <c r="A273" s="10">
        <v>14</v>
      </c>
      <c r="B273" s="194"/>
      <c r="C273" s="242"/>
      <c r="D273" s="243"/>
      <c r="E273" s="236"/>
      <c r="F273" s="236"/>
      <c r="G273" s="236"/>
      <c r="H273" s="208"/>
      <c r="I273" s="213"/>
      <c r="J273" s="236"/>
      <c r="K273" s="208"/>
      <c r="L273" s="213"/>
      <c r="M273" s="20"/>
      <c r="N273" s="20">
        <f t="shared" si="5"/>
        <v>0</v>
      </c>
      <c r="O273" s="142"/>
      <c r="P273" s="208"/>
    </row>
    <row r="274" spans="1:16" ht="12.75">
      <c r="A274" s="10">
        <v>15</v>
      </c>
      <c r="B274" s="194"/>
      <c r="C274" s="236"/>
      <c r="D274" s="243"/>
      <c r="E274" s="236"/>
      <c r="F274" s="236"/>
      <c r="G274" s="236"/>
      <c r="H274" s="208"/>
      <c r="I274" s="213"/>
      <c r="J274" s="236"/>
      <c r="K274" s="208"/>
      <c r="L274" s="213"/>
      <c r="M274" s="197"/>
      <c r="N274" s="20">
        <f t="shared" si="5"/>
        <v>0</v>
      </c>
      <c r="O274" s="142"/>
      <c r="P274" s="208"/>
    </row>
    <row r="275" spans="1:16" ht="12.75">
      <c r="A275" s="10">
        <v>16</v>
      </c>
      <c r="B275" s="194"/>
      <c r="C275" s="242"/>
      <c r="D275" s="243"/>
      <c r="E275" s="236"/>
      <c r="F275" s="236"/>
      <c r="G275" s="236"/>
      <c r="H275" s="208"/>
      <c r="I275" s="213"/>
      <c r="J275" s="236"/>
      <c r="K275" s="208"/>
      <c r="L275" s="213"/>
      <c r="M275" s="20"/>
      <c r="N275" s="20">
        <f t="shared" si="5"/>
        <v>0</v>
      </c>
      <c r="O275" s="142"/>
      <c r="P275" s="208"/>
    </row>
    <row r="276" spans="1:16" ht="12.75">
      <c r="A276" s="10">
        <v>17</v>
      </c>
      <c r="B276" s="194"/>
      <c r="C276" s="237"/>
      <c r="D276" s="243"/>
      <c r="E276" s="237"/>
      <c r="F276" s="237"/>
      <c r="G276" s="237"/>
      <c r="H276" s="208"/>
      <c r="I276" s="213"/>
      <c r="J276" s="237"/>
      <c r="K276" s="208"/>
      <c r="L276" s="213"/>
      <c r="M276" s="197"/>
      <c r="N276" s="197">
        <f t="shared" si="5"/>
        <v>0</v>
      </c>
      <c r="O276" s="258"/>
      <c r="P276" s="184"/>
    </row>
    <row r="277" spans="1:16" ht="12.75">
      <c r="A277" s="10">
        <v>18</v>
      </c>
      <c r="B277" s="194"/>
      <c r="C277" s="242"/>
      <c r="D277" s="243"/>
      <c r="E277" s="236"/>
      <c r="F277" s="236"/>
      <c r="G277" s="236"/>
      <c r="H277" s="208"/>
      <c r="I277" s="213"/>
      <c r="J277" s="236"/>
      <c r="K277" s="208"/>
      <c r="L277" s="213"/>
      <c r="M277" s="20"/>
      <c r="N277" s="20">
        <f t="shared" si="5"/>
        <v>0</v>
      </c>
      <c r="O277" s="142"/>
      <c r="P277" s="184"/>
    </row>
    <row r="278" spans="1:16" ht="12.75">
      <c r="A278" s="10">
        <v>19</v>
      </c>
      <c r="B278" s="194"/>
      <c r="C278" s="242"/>
      <c r="D278" s="243"/>
      <c r="E278" s="236"/>
      <c r="F278" s="236"/>
      <c r="G278" s="236"/>
      <c r="H278" s="208"/>
      <c r="I278" s="213"/>
      <c r="J278" s="236"/>
      <c r="K278" s="208"/>
      <c r="L278" s="213"/>
      <c r="M278" s="20"/>
      <c r="N278" s="20">
        <f t="shared" si="5"/>
        <v>0</v>
      </c>
      <c r="O278" s="142"/>
      <c r="P278" s="184"/>
    </row>
    <row r="279" spans="1:16" ht="12.75">
      <c r="A279" s="10">
        <v>20</v>
      </c>
      <c r="B279" s="194"/>
      <c r="C279" s="236"/>
      <c r="D279" s="243"/>
      <c r="E279" s="236"/>
      <c r="F279" s="236"/>
      <c r="G279" s="236"/>
      <c r="H279" s="208"/>
      <c r="I279" s="213"/>
      <c r="J279" s="236"/>
      <c r="K279" s="208"/>
      <c r="L279" s="213"/>
      <c r="M279" s="197"/>
      <c r="N279" s="20">
        <f t="shared" si="5"/>
        <v>0</v>
      </c>
      <c r="O279" s="142"/>
      <c r="P279" s="184"/>
    </row>
    <row r="280" spans="1:16" ht="12.75">
      <c r="A280" s="10">
        <v>21</v>
      </c>
      <c r="B280" s="194"/>
      <c r="C280" s="236"/>
      <c r="D280" s="243"/>
      <c r="E280" s="236"/>
      <c r="F280" s="236"/>
      <c r="G280" s="236"/>
      <c r="H280" s="208"/>
      <c r="I280" s="213"/>
      <c r="J280" s="236"/>
      <c r="K280" s="208"/>
      <c r="L280" s="213"/>
      <c r="M280" s="197"/>
      <c r="N280" s="20">
        <f t="shared" si="5"/>
        <v>0</v>
      </c>
      <c r="O280" s="142"/>
      <c r="P280" s="184"/>
    </row>
    <row r="281" spans="1:16" ht="12.75">
      <c r="A281" s="10">
        <v>22</v>
      </c>
      <c r="B281" s="194"/>
      <c r="C281" s="236"/>
      <c r="D281" s="243"/>
      <c r="E281" s="236"/>
      <c r="F281" s="236"/>
      <c r="G281" s="236"/>
      <c r="H281" s="208"/>
      <c r="I281" s="213"/>
      <c r="J281" s="236"/>
      <c r="K281" s="208"/>
      <c r="L281" s="213"/>
      <c r="M281" s="197"/>
      <c r="N281" s="20">
        <f t="shared" si="5"/>
        <v>0</v>
      </c>
      <c r="O281" s="142"/>
      <c r="P281" s="184"/>
    </row>
    <row r="282" spans="1:16" ht="12.75">
      <c r="A282" s="10">
        <v>23</v>
      </c>
      <c r="B282" s="194"/>
      <c r="C282" s="236"/>
      <c r="D282" s="243"/>
      <c r="E282" s="236"/>
      <c r="F282" s="236"/>
      <c r="G282" s="236"/>
      <c r="H282" s="208"/>
      <c r="I282" s="213"/>
      <c r="J282" s="236"/>
      <c r="K282" s="208"/>
      <c r="L282" s="213"/>
      <c r="M282" s="197"/>
      <c r="N282" s="20">
        <f t="shared" si="5"/>
        <v>0</v>
      </c>
      <c r="O282" s="142"/>
      <c r="P282" s="184"/>
    </row>
    <row r="283" spans="1:16" ht="12.75">
      <c r="A283" s="10">
        <v>24</v>
      </c>
      <c r="B283" s="194"/>
      <c r="C283" s="236"/>
      <c r="D283" s="243"/>
      <c r="E283" s="236"/>
      <c r="F283" s="236"/>
      <c r="G283" s="236"/>
      <c r="H283" s="208"/>
      <c r="I283" s="213"/>
      <c r="J283" s="236"/>
      <c r="K283" s="208"/>
      <c r="L283" s="213"/>
      <c r="M283" s="197"/>
      <c r="N283" s="20">
        <f t="shared" si="5"/>
        <v>0</v>
      </c>
      <c r="O283" s="142"/>
      <c r="P283" s="184"/>
    </row>
    <row r="284" spans="1:16" ht="12.75">
      <c r="A284" s="10">
        <v>25</v>
      </c>
      <c r="B284" s="194"/>
      <c r="C284" s="236"/>
      <c r="D284" s="243"/>
      <c r="E284" s="236"/>
      <c r="F284" s="236"/>
      <c r="G284" s="236"/>
      <c r="H284" s="208"/>
      <c r="I284" s="213"/>
      <c r="J284" s="236"/>
      <c r="K284" s="208"/>
      <c r="L284" s="213"/>
      <c r="M284" s="197"/>
      <c r="N284" s="20">
        <f t="shared" si="5"/>
        <v>0</v>
      </c>
      <c r="O284" s="142"/>
      <c r="P284" s="184"/>
    </row>
    <row r="285" spans="1:16" ht="12.75">
      <c r="A285" s="10">
        <v>26</v>
      </c>
      <c r="B285" s="194"/>
      <c r="C285" s="236"/>
      <c r="D285" s="243"/>
      <c r="E285" s="236"/>
      <c r="F285" s="236"/>
      <c r="G285" s="236"/>
      <c r="H285" s="208"/>
      <c r="I285" s="213"/>
      <c r="J285" s="236"/>
      <c r="K285" s="208"/>
      <c r="L285" s="213"/>
      <c r="M285" s="197"/>
      <c r="N285" s="20">
        <f t="shared" si="5"/>
        <v>0</v>
      </c>
      <c r="O285" s="142"/>
      <c r="P285" s="184"/>
    </row>
    <row r="286" spans="1:16" ht="12.75">
      <c r="A286" s="10">
        <v>27</v>
      </c>
      <c r="B286" s="194"/>
      <c r="C286" s="236"/>
      <c r="D286" s="243"/>
      <c r="E286" s="236"/>
      <c r="F286" s="236"/>
      <c r="G286" s="236"/>
      <c r="H286" s="208"/>
      <c r="I286" s="213"/>
      <c r="J286" s="236"/>
      <c r="K286" s="208"/>
      <c r="L286" s="213"/>
      <c r="M286" s="197"/>
      <c r="N286" s="20">
        <f t="shared" si="5"/>
        <v>0</v>
      </c>
      <c r="O286" s="142"/>
      <c r="P286" s="184"/>
    </row>
    <row r="287" spans="1:16" ht="15.75">
      <c r="A287" s="10">
        <v>28</v>
      </c>
      <c r="B287" s="194"/>
      <c r="C287" s="236"/>
      <c r="D287" s="243"/>
      <c r="E287" s="236"/>
      <c r="F287" s="236"/>
      <c r="G287" s="236"/>
      <c r="H287" s="208"/>
      <c r="I287" s="213"/>
      <c r="J287" s="236"/>
      <c r="K287" s="208"/>
      <c r="L287" s="213"/>
      <c r="M287" s="197"/>
      <c r="N287" s="20">
        <f t="shared" si="5"/>
        <v>0</v>
      </c>
      <c r="O287" s="142"/>
      <c r="P287" s="216"/>
    </row>
    <row r="288" spans="1:16" ht="15.75">
      <c r="A288" s="10">
        <v>29</v>
      </c>
      <c r="B288" s="194"/>
      <c r="C288" s="236"/>
      <c r="D288" s="243"/>
      <c r="E288" s="236"/>
      <c r="F288" s="236"/>
      <c r="G288" s="236"/>
      <c r="H288" s="208"/>
      <c r="I288" s="213"/>
      <c r="J288" s="236"/>
      <c r="K288" s="208"/>
      <c r="L288" s="213"/>
      <c r="M288" s="197"/>
      <c r="N288" s="20">
        <f t="shared" si="5"/>
        <v>0</v>
      </c>
      <c r="O288" s="142"/>
      <c r="P288" s="216"/>
    </row>
    <row r="289" spans="1:16" ht="15.75">
      <c r="A289" s="10">
        <v>30</v>
      </c>
      <c r="B289" s="194"/>
      <c r="C289" s="236"/>
      <c r="D289" s="243"/>
      <c r="E289" s="236"/>
      <c r="F289" s="236"/>
      <c r="G289" s="236"/>
      <c r="H289" s="208"/>
      <c r="I289" s="213"/>
      <c r="J289" s="236"/>
      <c r="K289" s="208"/>
      <c r="L289" s="213"/>
      <c r="M289" s="197"/>
      <c r="N289" s="20">
        <f t="shared" si="5"/>
        <v>0</v>
      </c>
      <c r="O289" s="142"/>
      <c r="P289" s="216"/>
    </row>
    <row r="290" spans="1:16" ht="15.75">
      <c r="A290" s="10">
        <v>31</v>
      </c>
      <c r="B290" s="194"/>
      <c r="C290" s="236"/>
      <c r="D290" s="243"/>
      <c r="E290" s="236"/>
      <c r="F290" s="236"/>
      <c r="G290" s="236"/>
      <c r="H290" s="208"/>
      <c r="I290" s="213"/>
      <c r="J290" s="236"/>
      <c r="K290" s="208"/>
      <c r="L290" s="213"/>
      <c r="M290" s="197"/>
      <c r="N290" s="20">
        <f t="shared" si="5"/>
        <v>0</v>
      </c>
      <c r="O290" s="142"/>
      <c r="P290" s="216"/>
    </row>
    <row r="291" spans="1:16" ht="15.75">
      <c r="A291" s="10">
        <v>32</v>
      </c>
      <c r="B291" s="194"/>
      <c r="C291" s="236"/>
      <c r="D291" s="243"/>
      <c r="E291" s="236"/>
      <c r="F291" s="236"/>
      <c r="G291" s="236"/>
      <c r="H291" s="208"/>
      <c r="I291" s="213"/>
      <c r="J291" s="236"/>
      <c r="K291" s="208"/>
      <c r="L291" s="213"/>
      <c r="M291" s="197"/>
      <c r="N291" s="20">
        <f t="shared" si="5"/>
        <v>0</v>
      </c>
      <c r="O291" s="142"/>
      <c r="P291" s="216"/>
    </row>
    <row r="292" spans="1:16" ht="15.75">
      <c r="A292" s="10">
        <v>33</v>
      </c>
      <c r="B292" s="194"/>
      <c r="C292" s="236"/>
      <c r="D292" s="243"/>
      <c r="E292" s="236"/>
      <c r="F292" s="236"/>
      <c r="G292" s="236"/>
      <c r="H292" s="208"/>
      <c r="I292" s="213"/>
      <c r="J292" s="236"/>
      <c r="K292" s="208"/>
      <c r="L292" s="213"/>
      <c r="M292" s="197"/>
      <c r="N292" s="20">
        <f t="shared" si="5"/>
        <v>0</v>
      </c>
      <c r="O292" s="142"/>
      <c r="P292" s="216"/>
    </row>
    <row r="293" spans="1:16" ht="15.75">
      <c r="A293" s="10">
        <v>34</v>
      </c>
      <c r="B293" s="194"/>
      <c r="C293" s="236"/>
      <c r="D293" s="243"/>
      <c r="E293" s="236"/>
      <c r="F293" s="236"/>
      <c r="G293" s="236"/>
      <c r="H293" s="208"/>
      <c r="I293" s="213"/>
      <c r="J293" s="236"/>
      <c r="K293" s="208"/>
      <c r="L293" s="213"/>
      <c r="M293" s="197"/>
      <c r="N293" s="20">
        <f t="shared" si="5"/>
        <v>0</v>
      </c>
      <c r="O293" s="142"/>
      <c r="P293" s="216"/>
    </row>
    <row r="294" spans="1:16" ht="15.75">
      <c r="A294" s="10">
        <v>35</v>
      </c>
      <c r="B294" s="194"/>
      <c r="C294" s="236"/>
      <c r="D294" s="243"/>
      <c r="E294" s="236"/>
      <c r="F294" s="236"/>
      <c r="G294" s="236"/>
      <c r="H294" s="208"/>
      <c r="I294" s="213"/>
      <c r="J294" s="236"/>
      <c r="K294" s="208"/>
      <c r="L294" s="213"/>
      <c r="M294" s="197"/>
      <c r="N294" s="20">
        <f t="shared" si="5"/>
        <v>0</v>
      </c>
      <c r="O294" s="142"/>
      <c r="P294" s="216"/>
    </row>
    <row r="295" spans="1:16" ht="15.75">
      <c r="A295" s="10">
        <v>36</v>
      </c>
      <c r="B295" s="194"/>
      <c r="C295" s="236"/>
      <c r="D295" s="243"/>
      <c r="E295" s="236"/>
      <c r="F295" s="236"/>
      <c r="G295" s="236"/>
      <c r="H295" s="208"/>
      <c r="I295" s="213"/>
      <c r="J295" s="236"/>
      <c r="K295" s="208"/>
      <c r="L295" s="213"/>
      <c r="M295" s="197"/>
      <c r="N295" s="20">
        <f t="shared" si="5"/>
        <v>0</v>
      </c>
      <c r="O295" s="142"/>
      <c r="P295" s="216"/>
    </row>
    <row r="296" spans="1:16" ht="15.75">
      <c r="A296" s="10">
        <v>37</v>
      </c>
      <c r="B296" s="194"/>
      <c r="C296" s="236"/>
      <c r="D296" s="243"/>
      <c r="E296" s="236"/>
      <c r="F296" s="236"/>
      <c r="G296" s="236"/>
      <c r="H296" s="208"/>
      <c r="I296" s="213"/>
      <c r="J296" s="236"/>
      <c r="K296" s="208"/>
      <c r="L296" s="213"/>
      <c r="M296" s="197"/>
      <c r="N296" s="20">
        <f t="shared" si="5"/>
        <v>0</v>
      </c>
      <c r="O296" s="142"/>
      <c r="P296" s="216"/>
    </row>
    <row r="297" spans="1:16" ht="15.75">
      <c r="A297" s="10">
        <v>38</v>
      </c>
      <c r="B297" s="194"/>
      <c r="C297" s="236"/>
      <c r="D297" s="243"/>
      <c r="E297" s="236"/>
      <c r="F297" s="236"/>
      <c r="G297" s="236"/>
      <c r="H297" s="208"/>
      <c r="I297" s="213"/>
      <c r="J297" s="236"/>
      <c r="K297" s="208"/>
      <c r="L297" s="213"/>
      <c r="M297" s="197"/>
      <c r="N297" s="20">
        <f t="shared" si="5"/>
        <v>0</v>
      </c>
      <c r="O297" s="142"/>
      <c r="P297" s="216"/>
    </row>
    <row r="298" spans="1:16" ht="15.75">
      <c r="A298" s="10">
        <v>39</v>
      </c>
      <c r="B298" s="194"/>
      <c r="C298" s="236"/>
      <c r="D298" s="243"/>
      <c r="E298" s="236"/>
      <c r="F298" s="236"/>
      <c r="G298" s="236"/>
      <c r="H298" s="208"/>
      <c r="I298" s="213"/>
      <c r="J298" s="236"/>
      <c r="K298" s="208"/>
      <c r="L298" s="213"/>
      <c r="M298" s="20"/>
      <c r="N298" s="20">
        <f t="shared" si="5"/>
        <v>0</v>
      </c>
      <c r="O298" s="142"/>
      <c r="P298" s="216"/>
    </row>
    <row r="299" spans="1:16" ht="15.75">
      <c r="A299" s="10">
        <v>40</v>
      </c>
      <c r="B299" s="194"/>
      <c r="C299" s="236"/>
      <c r="D299" s="243"/>
      <c r="E299" s="236"/>
      <c r="F299" s="236"/>
      <c r="G299" s="236"/>
      <c r="H299" s="208"/>
      <c r="I299" s="213"/>
      <c r="J299" s="236"/>
      <c r="K299" s="208"/>
      <c r="L299" s="213"/>
      <c r="M299" s="20"/>
      <c r="N299" s="20">
        <f t="shared" si="5"/>
        <v>0</v>
      </c>
      <c r="O299" s="142"/>
      <c r="P299" s="216"/>
    </row>
    <row r="300" spans="1:16" ht="15.75">
      <c r="A300" s="10">
        <v>41</v>
      </c>
      <c r="B300" s="194"/>
      <c r="C300" s="236"/>
      <c r="D300" s="243"/>
      <c r="E300" s="236"/>
      <c r="F300" s="236"/>
      <c r="G300" s="236"/>
      <c r="H300" s="208"/>
      <c r="I300" s="213"/>
      <c r="J300" s="236"/>
      <c r="K300" s="208"/>
      <c r="L300" s="213"/>
      <c r="M300" s="20"/>
      <c r="N300" s="20">
        <f t="shared" si="5"/>
        <v>0</v>
      </c>
      <c r="O300" s="142"/>
      <c r="P300" s="216"/>
    </row>
    <row r="301" spans="1:16" ht="15.75">
      <c r="A301" s="10">
        <v>42</v>
      </c>
      <c r="B301" s="194"/>
      <c r="C301" s="236"/>
      <c r="D301" s="243"/>
      <c r="E301" s="236"/>
      <c r="F301" s="236"/>
      <c r="G301" s="236"/>
      <c r="H301" s="208"/>
      <c r="I301" s="213"/>
      <c r="J301" s="236"/>
      <c r="K301" s="208"/>
      <c r="L301" s="213"/>
      <c r="M301" s="197"/>
      <c r="N301" s="20">
        <f t="shared" si="5"/>
        <v>0</v>
      </c>
      <c r="O301" s="142"/>
      <c r="P301" s="216"/>
    </row>
    <row r="302" spans="1:16" ht="15.75">
      <c r="A302" s="10">
        <v>43</v>
      </c>
      <c r="B302" s="194"/>
      <c r="C302" s="236"/>
      <c r="D302" s="243"/>
      <c r="E302" s="236"/>
      <c r="F302" s="236"/>
      <c r="G302" s="236"/>
      <c r="H302" s="208"/>
      <c r="I302" s="213"/>
      <c r="J302" s="236"/>
      <c r="K302" s="208"/>
      <c r="L302" s="213"/>
      <c r="M302" s="197"/>
      <c r="N302" s="20">
        <f t="shared" si="5"/>
        <v>0</v>
      </c>
      <c r="O302" s="142"/>
      <c r="P302" s="216"/>
    </row>
    <row r="303" spans="1:16" ht="15.75">
      <c r="A303" s="10">
        <v>44</v>
      </c>
      <c r="B303" s="194"/>
      <c r="C303" s="236"/>
      <c r="D303" s="243"/>
      <c r="E303" s="236"/>
      <c r="F303" s="236"/>
      <c r="G303" s="236"/>
      <c r="H303" s="208"/>
      <c r="I303" s="213"/>
      <c r="J303" s="236"/>
      <c r="K303" s="208"/>
      <c r="L303" s="213"/>
      <c r="M303" s="20"/>
      <c r="N303" s="20">
        <f t="shared" si="5"/>
        <v>0</v>
      </c>
      <c r="O303" s="142"/>
      <c r="P303" s="216"/>
    </row>
    <row r="304" spans="1:16" ht="15.75">
      <c r="A304" s="10">
        <v>45</v>
      </c>
      <c r="B304" s="194"/>
      <c r="C304" s="236"/>
      <c r="D304" s="243"/>
      <c r="E304" s="236"/>
      <c r="F304" s="236"/>
      <c r="G304" s="236"/>
      <c r="H304" s="208"/>
      <c r="I304" s="213"/>
      <c r="J304" s="236"/>
      <c r="K304" s="208"/>
      <c r="L304" s="213"/>
      <c r="M304" s="20"/>
      <c r="N304" s="20">
        <f t="shared" si="5"/>
        <v>0</v>
      </c>
      <c r="O304" s="142"/>
      <c r="P304" s="216"/>
    </row>
    <row r="305" spans="1:16" ht="15.75">
      <c r="A305" s="10">
        <v>46</v>
      </c>
      <c r="B305" s="194"/>
      <c r="C305" s="236"/>
      <c r="D305" s="243"/>
      <c r="E305" s="236"/>
      <c r="F305" s="236"/>
      <c r="G305" s="236"/>
      <c r="H305" s="208"/>
      <c r="I305" s="213"/>
      <c r="J305" s="236"/>
      <c r="K305" s="208"/>
      <c r="L305" s="213"/>
      <c r="M305" s="20"/>
      <c r="N305" s="20">
        <f t="shared" si="5"/>
        <v>0</v>
      </c>
      <c r="O305" s="142"/>
      <c r="P305" s="216"/>
    </row>
    <row r="306" spans="1:16" ht="15.75">
      <c r="A306" s="10">
        <v>47</v>
      </c>
      <c r="B306" s="194"/>
      <c r="C306" s="236"/>
      <c r="D306" s="243"/>
      <c r="E306" s="236"/>
      <c r="F306" s="236"/>
      <c r="G306" s="236"/>
      <c r="H306" s="208"/>
      <c r="I306" s="213"/>
      <c r="J306" s="236"/>
      <c r="K306" s="208"/>
      <c r="L306" s="213"/>
      <c r="M306" s="20"/>
      <c r="N306" s="20">
        <f>L306-M306</f>
        <v>0</v>
      </c>
      <c r="O306" s="142"/>
      <c r="P306" s="216"/>
    </row>
    <row r="307" spans="1:16" ht="15.75">
      <c r="A307" s="10">
        <v>48</v>
      </c>
      <c r="B307" s="194"/>
      <c r="C307" s="236"/>
      <c r="D307" s="243"/>
      <c r="E307" s="236"/>
      <c r="F307" s="236"/>
      <c r="G307" s="236"/>
      <c r="H307" s="208"/>
      <c r="I307" s="213"/>
      <c r="J307" s="236"/>
      <c r="K307" s="208"/>
      <c r="L307" s="213"/>
      <c r="M307" s="20"/>
      <c r="N307" s="20">
        <f>L307-M307</f>
        <v>0</v>
      </c>
      <c r="O307" s="142"/>
      <c r="P307" s="216"/>
    </row>
    <row r="308" spans="1:16" ht="15.75">
      <c r="A308" s="10">
        <v>49</v>
      </c>
      <c r="B308" s="194"/>
      <c r="C308" s="236"/>
      <c r="D308" s="243"/>
      <c r="E308" s="236"/>
      <c r="F308" s="236"/>
      <c r="G308" s="236"/>
      <c r="H308" s="208"/>
      <c r="I308" s="213"/>
      <c r="J308" s="236"/>
      <c r="K308" s="208"/>
      <c r="L308" s="213"/>
      <c r="M308" s="20"/>
      <c r="N308" s="20">
        <f>L308-M308</f>
        <v>0</v>
      </c>
      <c r="O308" s="142"/>
      <c r="P308" s="216"/>
    </row>
    <row r="309" spans="1:16" ht="15.75">
      <c r="A309" s="10">
        <v>50</v>
      </c>
      <c r="B309" s="194"/>
      <c r="C309" s="236"/>
      <c r="D309" s="243"/>
      <c r="E309" s="236"/>
      <c r="F309" s="236"/>
      <c r="G309" s="236"/>
      <c r="H309" s="208"/>
      <c r="I309" s="213"/>
      <c r="J309" s="236"/>
      <c r="K309" s="208"/>
      <c r="L309" s="213"/>
      <c r="M309" s="20"/>
      <c r="N309" s="20">
        <f>L309-M309</f>
        <v>0</v>
      </c>
      <c r="O309" s="142"/>
      <c r="P309" s="216"/>
    </row>
    <row r="310" spans="1:16" ht="15.75">
      <c r="A310" s="10">
        <v>51</v>
      </c>
      <c r="B310" s="194"/>
      <c r="C310" s="242"/>
      <c r="D310" s="243"/>
      <c r="E310" s="236"/>
      <c r="F310" s="236"/>
      <c r="G310" s="236"/>
      <c r="H310" s="208"/>
      <c r="I310" s="213"/>
      <c r="J310" s="236"/>
      <c r="K310" s="208"/>
      <c r="L310" s="213"/>
      <c r="M310" s="20"/>
      <c r="N310" s="20">
        <f>L310-M310</f>
        <v>0</v>
      </c>
      <c r="O310" s="142"/>
      <c r="P310" s="216"/>
    </row>
    <row r="311" spans="1:16" ht="15.75">
      <c r="A311" s="10">
        <v>52</v>
      </c>
      <c r="B311" s="194"/>
      <c r="C311" s="236"/>
      <c r="D311" s="243"/>
      <c r="E311" s="236"/>
      <c r="F311" s="236"/>
      <c r="G311" s="236"/>
      <c r="H311" s="261"/>
      <c r="I311" s="213"/>
      <c r="J311" s="236"/>
      <c r="K311" s="208"/>
      <c r="L311" s="213"/>
      <c r="M311" s="20"/>
      <c r="N311" s="20">
        <f aca="true" t="shared" si="6" ref="N311:N344">L311-M311</f>
        <v>0</v>
      </c>
      <c r="O311" s="142"/>
      <c r="P311" s="216"/>
    </row>
    <row r="312" spans="1:16" ht="12.75">
      <c r="A312" s="10">
        <v>53</v>
      </c>
      <c r="B312" s="194"/>
      <c r="C312" s="236"/>
      <c r="D312" s="243"/>
      <c r="E312" s="236"/>
      <c r="F312" s="236"/>
      <c r="G312" s="236"/>
      <c r="H312" s="208"/>
      <c r="I312" s="213"/>
      <c r="J312" s="236"/>
      <c r="K312" s="208"/>
      <c r="L312" s="213"/>
      <c r="M312" s="20"/>
      <c r="N312" s="20">
        <f t="shared" si="6"/>
        <v>0</v>
      </c>
      <c r="O312" s="142"/>
      <c r="P312" s="184"/>
    </row>
    <row r="313" spans="1:16" ht="15.75">
      <c r="A313" s="10">
        <v>54</v>
      </c>
      <c r="B313" s="194"/>
      <c r="C313" s="236"/>
      <c r="D313" s="243"/>
      <c r="E313" s="236"/>
      <c r="F313" s="236"/>
      <c r="G313" s="236"/>
      <c r="H313" s="208"/>
      <c r="I313" s="213"/>
      <c r="J313" s="236"/>
      <c r="K313" s="208"/>
      <c r="L313" s="213"/>
      <c r="M313" s="20"/>
      <c r="N313" s="20">
        <f t="shared" si="6"/>
        <v>0</v>
      </c>
      <c r="O313" s="142"/>
      <c r="P313" s="41"/>
    </row>
    <row r="314" spans="1:16" ht="12.75">
      <c r="A314" s="10">
        <v>55</v>
      </c>
      <c r="B314" s="194"/>
      <c r="C314" s="92"/>
      <c r="D314" s="243"/>
      <c r="E314" s="208"/>
      <c r="F314" s="208"/>
      <c r="G314" s="236"/>
      <c r="H314" s="208"/>
      <c r="I314" s="213"/>
      <c r="J314" s="208"/>
      <c r="K314" s="208"/>
      <c r="L314" s="213"/>
      <c r="M314" s="20"/>
      <c r="N314" s="20">
        <f t="shared" si="6"/>
        <v>0</v>
      </c>
      <c r="O314" s="142"/>
      <c r="P314" s="184"/>
    </row>
    <row r="315" spans="1:16" ht="12.75">
      <c r="A315" s="10">
        <v>56</v>
      </c>
      <c r="B315" s="194"/>
      <c r="C315" s="236"/>
      <c r="D315" s="243"/>
      <c r="E315" s="236"/>
      <c r="F315" s="236"/>
      <c r="G315" s="236"/>
      <c r="H315" s="208"/>
      <c r="I315" s="213"/>
      <c r="J315" s="236"/>
      <c r="K315" s="208"/>
      <c r="L315" s="213"/>
      <c r="M315" s="20"/>
      <c r="N315" s="20">
        <f t="shared" si="6"/>
        <v>0</v>
      </c>
      <c r="O315" s="142"/>
      <c r="P315" s="184"/>
    </row>
    <row r="316" spans="1:16" ht="12.75">
      <c r="A316" s="10">
        <v>57</v>
      </c>
      <c r="B316" s="194"/>
      <c r="C316" s="236"/>
      <c r="D316" s="243"/>
      <c r="E316" s="236"/>
      <c r="F316" s="236"/>
      <c r="G316" s="236"/>
      <c r="H316" s="208"/>
      <c r="I316" s="213"/>
      <c r="J316" s="236"/>
      <c r="K316" s="208"/>
      <c r="L316" s="213"/>
      <c r="M316" s="20"/>
      <c r="N316" s="20">
        <f t="shared" si="6"/>
        <v>0</v>
      </c>
      <c r="O316" s="142"/>
      <c r="P316" s="184"/>
    </row>
    <row r="317" spans="1:16" ht="12.75">
      <c r="A317" s="10">
        <v>58</v>
      </c>
      <c r="B317" s="194"/>
      <c r="C317" s="236"/>
      <c r="D317" s="243"/>
      <c r="E317" s="236"/>
      <c r="F317" s="236"/>
      <c r="G317" s="236"/>
      <c r="H317" s="208"/>
      <c r="I317" s="213"/>
      <c r="J317" s="236"/>
      <c r="K317" s="208"/>
      <c r="L317" s="213"/>
      <c r="M317" s="20"/>
      <c r="N317" s="20">
        <f t="shared" si="6"/>
        <v>0</v>
      </c>
      <c r="O317" s="142"/>
      <c r="P317" s="184"/>
    </row>
    <row r="318" spans="1:16" ht="12.75">
      <c r="A318" s="10">
        <v>59</v>
      </c>
      <c r="B318" s="194"/>
      <c r="C318" s="236"/>
      <c r="D318" s="243"/>
      <c r="E318" s="236"/>
      <c r="F318" s="236"/>
      <c r="G318" s="236"/>
      <c r="H318" s="208"/>
      <c r="I318" s="213"/>
      <c r="J318" s="236"/>
      <c r="K318" s="208"/>
      <c r="L318" s="213"/>
      <c r="M318" s="20"/>
      <c r="N318" s="20">
        <f t="shared" si="6"/>
        <v>0</v>
      </c>
      <c r="O318" s="142"/>
      <c r="P318" s="184"/>
    </row>
    <row r="319" spans="1:16" ht="12.75">
      <c r="A319" s="10">
        <v>60</v>
      </c>
      <c r="B319" s="194"/>
      <c r="C319" s="236"/>
      <c r="D319" s="243"/>
      <c r="E319" s="236"/>
      <c r="F319" s="236"/>
      <c r="G319" s="236"/>
      <c r="H319" s="208"/>
      <c r="I319" s="213"/>
      <c r="J319" s="236"/>
      <c r="K319" s="208"/>
      <c r="L319" s="213"/>
      <c r="M319" s="20"/>
      <c r="N319" s="20">
        <f t="shared" si="6"/>
        <v>0</v>
      </c>
      <c r="O319" s="142"/>
      <c r="P319" s="184"/>
    </row>
    <row r="320" spans="1:16" ht="12.75">
      <c r="A320" s="10">
        <v>61</v>
      </c>
      <c r="B320" s="194"/>
      <c r="C320" s="236"/>
      <c r="D320" s="243"/>
      <c r="E320" s="236"/>
      <c r="F320" s="236"/>
      <c r="G320" s="236"/>
      <c r="H320" s="208"/>
      <c r="I320" s="213"/>
      <c r="J320" s="236"/>
      <c r="K320" s="208"/>
      <c r="L320" s="213"/>
      <c r="M320" s="20"/>
      <c r="N320" s="20">
        <f t="shared" si="6"/>
        <v>0</v>
      </c>
      <c r="O320" s="142"/>
      <c r="P320" s="184"/>
    </row>
    <row r="321" spans="1:16" ht="12.75">
      <c r="A321" s="10">
        <v>62</v>
      </c>
      <c r="B321" s="194"/>
      <c r="C321" s="236"/>
      <c r="D321" s="243"/>
      <c r="E321" s="236"/>
      <c r="F321" s="236"/>
      <c r="G321" s="236"/>
      <c r="H321" s="208"/>
      <c r="I321" s="213"/>
      <c r="J321" s="236"/>
      <c r="K321" s="208"/>
      <c r="L321" s="213"/>
      <c r="M321" s="20"/>
      <c r="N321" s="20">
        <f t="shared" si="6"/>
        <v>0</v>
      </c>
      <c r="O321" s="142"/>
      <c r="P321" s="184"/>
    </row>
    <row r="322" spans="1:16" ht="12.75">
      <c r="A322" s="10">
        <v>63</v>
      </c>
      <c r="B322" s="194"/>
      <c r="C322" s="236"/>
      <c r="D322" s="243"/>
      <c r="E322" s="236"/>
      <c r="F322" s="236"/>
      <c r="G322" s="236"/>
      <c r="H322" s="208"/>
      <c r="I322" s="213"/>
      <c r="J322" s="236"/>
      <c r="K322" s="208"/>
      <c r="L322" s="213"/>
      <c r="M322" s="20"/>
      <c r="N322" s="20">
        <f t="shared" si="6"/>
        <v>0</v>
      </c>
      <c r="O322" s="142"/>
      <c r="P322" s="184"/>
    </row>
    <row r="323" spans="1:16" ht="12.75">
      <c r="A323" s="10">
        <v>64</v>
      </c>
      <c r="B323" s="194"/>
      <c r="C323" s="236"/>
      <c r="D323" s="243"/>
      <c r="E323" s="236"/>
      <c r="F323" s="236"/>
      <c r="G323" s="236"/>
      <c r="H323" s="208"/>
      <c r="I323" s="213"/>
      <c r="J323" s="236"/>
      <c r="K323" s="208"/>
      <c r="L323" s="213"/>
      <c r="M323" s="20"/>
      <c r="N323" s="20">
        <f t="shared" si="6"/>
        <v>0</v>
      </c>
      <c r="O323" s="142"/>
      <c r="P323" s="184"/>
    </row>
    <row r="324" spans="1:16" ht="12.75">
      <c r="A324" s="10">
        <v>65</v>
      </c>
      <c r="B324" s="194"/>
      <c r="C324" s="236"/>
      <c r="D324" s="243"/>
      <c r="E324" s="236"/>
      <c r="F324" s="236"/>
      <c r="G324" s="236"/>
      <c r="H324" s="208"/>
      <c r="I324" s="213"/>
      <c r="J324" s="236"/>
      <c r="K324" s="208"/>
      <c r="L324" s="213"/>
      <c r="M324" s="20"/>
      <c r="N324" s="20">
        <f t="shared" si="6"/>
        <v>0</v>
      </c>
      <c r="O324" s="142"/>
      <c r="P324" s="184"/>
    </row>
    <row r="325" spans="1:16" ht="12.75">
      <c r="A325" s="10">
        <v>66</v>
      </c>
      <c r="B325" s="194"/>
      <c r="C325" s="236"/>
      <c r="D325" s="243"/>
      <c r="E325" s="236"/>
      <c r="F325" s="236"/>
      <c r="G325" s="236"/>
      <c r="H325" s="208"/>
      <c r="I325" s="213"/>
      <c r="J325" s="236"/>
      <c r="K325" s="208"/>
      <c r="L325" s="213"/>
      <c r="M325" s="20"/>
      <c r="N325" s="20">
        <f t="shared" si="6"/>
        <v>0</v>
      </c>
      <c r="O325" s="142"/>
      <c r="P325" s="184"/>
    </row>
    <row r="326" spans="1:16" ht="12.75">
      <c r="A326" s="10">
        <v>67</v>
      </c>
      <c r="B326" s="194"/>
      <c r="C326" s="236"/>
      <c r="D326" s="243"/>
      <c r="E326" s="236"/>
      <c r="F326" s="236"/>
      <c r="G326" s="236"/>
      <c r="H326" s="208"/>
      <c r="I326" s="213"/>
      <c r="J326" s="236"/>
      <c r="K326" s="208"/>
      <c r="L326" s="213"/>
      <c r="M326" s="20"/>
      <c r="N326" s="20">
        <f t="shared" si="6"/>
        <v>0</v>
      </c>
      <c r="O326" s="142"/>
      <c r="P326" s="184"/>
    </row>
    <row r="327" spans="1:16" ht="12.75">
      <c r="A327" s="10">
        <v>68</v>
      </c>
      <c r="B327" s="194"/>
      <c r="C327" s="236"/>
      <c r="D327" s="243"/>
      <c r="E327" s="236"/>
      <c r="F327" s="236"/>
      <c r="G327" s="236"/>
      <c r="H327" s="208"/>
      <c r="I327" s="213"/>
      <c r="J327" s="236"/>
      <c r="K327" s="208"/>
      <c r="L327" s="213"/>
      <c r="M327" s="20"/>
      <c r="N327" s="20">
        <f t="shared" si="6"/>
        <v>0</v>
      </c>
      <c r="O327" s="142"/>
      <c r="P327" s="184"/>
    </row>
    <row r="328" spans="1:16" ht="12.75">
      <c r="A328" s="10">
        <v>69</v>
      </c>
      <c r="B328" s="194"/>
      <c r="C328" s="236"/>
      <c r="D328" s="243"/>
      <c r="E328" s="236"/>
      <c r="F328" s="236"/>
      <c r="G328" s="236"/>
      <c r="H328" s="261"/>
      <c r="I328" s="213"/>
      <c r="J328" s="236"/>
      <c r="K328" s="208"/>
      <c r="L328" s="213"/>
      <c r="M328" s="20"/>
      <c r="N328" s="20">
        <f t="shared" si="6"/>
        <v>0</v>
      </c>
      <c r="O328" s="142"/>
      <c r="P328" s="184"/>
    </row>
    <row r="329" spans="1:16" ht="12.75">
      <c r="A329" s="10">
        <v>70</v>
      </c>
      <c r="B329" s="194"/>
      <c r="C329" s="236"/>
      <c r="D329" s="243"/>
      <c r="E329" s="236"/>
      <c r="F329" s="236"/>
      <c r="G329" s="236"/>
      <c r="H329" s="261"/>
      <c r="I329" s="213"/>
      <c r="J329" s="236"/>
      <c r="K329" s="208"/>
      <c r="L329" s="213"/>
      <c r="M329" s="20"/>
      <c r="N329" s="20">
        <f t="shared" si="6"/>
        <v>0</v>
      </c>
      <c r="O329" s="142"/>
      <c r="P329" s="184"/>
    </row>
    <row r="330" spans="1:16" ht="12.75">
      <c r="A330" s="10">
        <v>71</v>
      </c>
      <c r="B330" s="194"/>
      <c r="C330" s="236"/>
      <c r="D330" s="243"/>
      <c r="E330" s="236"/>
      <c r="F330" s="236"/>
      <c r="G330" s="236"/>
      <c r="H330" s="208"/>
      <c r="I330" s="213"/>
      <c r="J330" s="236"/>
      <c r="K330" s="208"/>
      <c r="L330" s="213"/>
      <c r="M330" s="20"/>
      <c r="N330" s="20">
        <f t="shared" si="6"/>
        <v>0</v>
      </c>
      <c r="O330" s="142"/>
      <c r="P330" s="184"/>
    </row>
    <row r="331" spans="1:16" ht="12.75">
      <c r="A331" s="10">
        <v>72</v>
      </c>
      <c r="B331" s="194"/>
      <c r="C331" s="236"/>
      <c r="D331" s="243"/>
      <c r="E331" s="236"/>
      <c r="F331" s="236"/>
      <c r="G331" s="236"/>
      <c r="H331" s="208"/>
      <c r="I331" s="213"/>
      <c r="J331" s="236"/>
      <c r="K331" s="208"/>
      <c r="L331" s="213"/>
      <c r="M331" s="20"/>
      <c r="N331" s="20">
        <f t="shared" si="6"/>
        <v>0</v>
      </c>
      <c r="O331" s="142"/>
      <c r="P331" s="184"/>
    </row>
    <row r="332" spans="1:16" ht="12.75">
      <c r="A332" s="10">
        <v>73</v>
      </c>
      <c r="B332" s="194"/>
      <c r="C332" s="236"/>
      <c r="D332" s="243"/>
      <c r="E332" s="236"/>
      <c r="F332" s="236"/>
      <c r="G332" s="236"/>
      <c r="H332" s="208"/>
      <c r="I332" s="213"/>
      <c r="J332" s="236"/>
      <c r="K332" s="208"/>
      <c r="L332" s="213"/>
      <c r="M332" s="197"/>
      <c r="N332" s="20">
        <f t="shared" si="6"/>
        <v>0</v>
      </c>
      <c r="O332" s="142"/>
      <c r="P332" s="184"/>
    </row>
    <row r="333" spans="1:16" ht="12.75">
      <c r="A333" s="10">
        <v>74</v>
      </c>
      <c r="B333" s="194"/>
      <c r="C333" s="236"/>
      <c r="D333" s="243"/>
      <c r="E333" s="236"/>
      <c r="F333" s="236"/>
      <c r="G333" s="236"/>
      <c r="H333" s="208"/>
      <c r="I333" s="213"/>
      <c r="J333" s="236"/>
      <c r="K333" s="208"/>
      <c r="L333" s="213"/>
      <c r="M333" s="20"/>
      <c r="N333" s="20">
        <f t="shared" si="6"/>
        <v>0</v>
      </c>
      <c r="O333" s="142"/>
      <c r="P333" s="184"/>
    </row>
    <row r="334" spans="1:16" ht="12.75">
      <c r="A334" s="10">
        <v>75</v>
      </c>
      <c r="B334" s="194"/>
      <c r="C334" s="236"/>
      <c r="D334" s="243"/>
      <c r="E334" s="236"/>
      <c r="F334" s="236"/>
      <c r="G334" s="236"/>
      <c r="H334" s="208"/>
      <c r="I334" s="213"/>
      <c r="J334" s="236"/>
      <c r="K334" s="208"/>
      <c r="L334" s="213"/>
      <c r="M334" s="20"/>
      <c r="N334" s="20">
        <f t="shared" si="6"/>
        <v>0</v>
      </c>
      <c r="O334" s="142"/>
      <c r="P334" s="184"/>
    </row>
    <row r="335" spans="1:16" ht="12.75">
      <c r="A335" s="10">
        <v>76</v>
      </c>
      <c r="B335" s="194"/>
      <c r="C335" s="236"/>
      <c r="D335" s="243"/>
      <c r="E335" s="236"/>
      <c r="F335" s="236"/>
      <c r="G335" s="236"/>
      <c r="H335" s="208"/>
      <c r="I335" s="213"/>
      <c r="J335" s="236"/>
      <c r="K335" s="208"/>
      <c r="L335" s="213"/>
      <c r="M335" s="20"/>
      <c r="N335" s="20">
        <f t="shared" si="6"/>
        <v>0</v>
      </c>
      <c r="O335" s="142"/>
      <c r="P335" s="184"/>
    </row>
    <row r="336" spans="1:16" ht="12.75">
      <c r="A336" s="10">
        <v>77</v>
      </c>
      <c r="B336" s="194"/>
      <c r="C336" s="251"/>
      <c r="D336" s="243"/>
      <c r="E336" s="236"/>
      <c r="F336" s="236"/>
      <c r="G336" s="236"/>
      <c r="H336" s="261"/>
      <c r="I336" s="213"/>
      <c r="J336" s="236"/>
      <c r="K336" s="208"/>
      <c r="L336" s="213"/>
      <c r="M336" s="20"/>
      <c r="N336" s="20">
        <f t="shared" si="6"/>
        <v>0</v>
      </c>
      <c r="O336" s="142"/>
      <c r="P336" s="184"/>
    </row>
    <row r="337" spans="1:16" ht="12.75">
      <c r="A337" s="10">
        <v>78</v>
      </c>
      <c r="B337" s="260"/>
      <c r="C337" s="251"/>
      <c r="D337" s="243"/>
      <c r="E337" s="236"/>
      <c r="F337" s="236"/>
      <c r="G337" s="236"/>
      <c r="H337" s="261"/>
      <c r="I337" s="213"/>
      <c r="J337" s="236"/>
      <c r="K337" s="208"/>
      <c r="L337" s="213"/>
      <c r="M337" s="20"/>
      <c r="N337" s="20">
        <f t="shared" si="6"/>
        <v>0</v>
      </c>
      <c r="O337" s="142"/>
      <c r="P337" s="184"/>
    </row>
    <row r="338" spans="1:16" ht="19.5" customHeight="1">
      <c r="A338" s="10"/>
      <c r="B338" s="586"/>
      <c r="C338" s="587"/>
      <c r="D338" s="587"/>
      <c r="E338" s="587"/>
      <c r="F338" s="587"/>
      <c r="G338" s="588"/>
      <c r="H338" s="223"/>
      <c r="I338" s="225"/>
      <c r="J338" s="225"/>
      <c r="K338" s="225"/>
      <c r="L338" s="225"/>
      <c r="M338" s="225"/>
      <c r="N338" s="225"/>
      <c r="O338" s="142"/>
      <c r="P338" s="184"/>
    </row>
    <row r="339" spans="1:16" ht="12.75">
      <c r="A339" s="10">
        <v>1</v>
      </c>
      <c r="B339" s="194"/>
      <c r="C339" s="252"/>
      <c r="D339" s="242"/>
      <c r="E339" s="236"/>
      <c r="F339" s="236"/>
      <c r="G339" s="236"/>
      <c r="H339" s="249"/>
      <c r="I339" s="213"/>
      <c r="J339" s="236"/>
      <c r="K339" s="249"/>
      <c r="L339" s="213"/>
      <c r="M339" s="20"/>
      <c r="N339" s="20">
        <f t="shared" si="6"/>
        <v>0</v>
      </c>
      <c r="O339" s="142"/>
      <c r="P339" s="184"/>
    </row>
    <row r="340" spans="1:16" ht="12.75">
      <c r="A340" s="10">
        <v>2</v>
      </c>
      <c r="B340" s="194"/>
      <c r="C340" s="252"/>
      <c r="D340" s="242"/>
      <c r="E340" s="236"/>
      <c r="F340" s="236"/>
      <c r="G340" s="236"/>
      <c r="H340" s="249"/>
      <c r="I340" s="213"/>
      <c r="J340" s="236"/>
      <c r="K340" s="249"/>
      <c r="L340" s="213"/>
      <c r="M340" s="20"/>
      <c r="N340" s="20">
        <f t="shared" si="6"/>
        <v>0</v>
      </c>
      <c r="O340" s="142"/>
      <c r="P340" s="184"/>
    </row>
    <row r="341" spans="1:16" ht="12.75">
      <c r="A341" s="10">
        <v>3</v>
      </c>
      <c r="B341" s="194"/>
      <c r="C341" s="252"/>
      <c r="D341" s="242"/>
      <c r="E341" s="236"/>
      <c r="F341" s="236"/>
      <c r="G341" s="236"/>
      <c r="H341" s="249"/>
      <c r="I341" s="213"/>
      <c r="J341" s="236"/>
      <c r="K341" s="249"/>
      <c r="L341" s="213"/>
      <c r="M341" s="20"/>
      <c r="N341" s="20">
        <f t="shared" si="6"/>
        <v>0</v>
      </c>
      <c r="O341" s="142"/>
      <c r="P341" s="184"/>
    </row>
    <row r="342" spans="1:16" ht="12.75">
      <c r="A342" s="10">
        <v>4</v>
      </c>
      <c r="B342" s="194"/>
      <c r="C342" s="252"/>
      <c r="D342" s="242"/>
      <c r="E342" s="236"/>
      <c r="F342" s="236"/>
      <c r="G342" s="236"/>
      <c r="H342" s="248"/>
      <c r="I342" s="213"/>
      <c r="J342" s="236"/>
      <c r="K342" s="248"/>
      <c r="L342" s="213"/>
      <c r="M342" s="20"/>
      <c r="N342" s="20">
        <f t="shared" si="6"/>
        <v>0</v>
      </c>
      <c r="O342" s="142"/>
      <c r="P342" s="184"/>
    </row>
    <row r="343" spans="1:16" ht="12.75">
      <c r="A343" s="10">
        <v>5</v>
      </c>
      <c r="B343" s="194"/>
      <c r="C343" s="252"/>
      <c r="D343" s="242"/>
      <c r="E343" s="236"/>
      <c r="F343" s="236"/>
      <c r="G343" s="236"/>
      <c r="H343" s="249"/>
      <c r="I343" s="213"/>
      <c r="J343" s="236"/>
      <c r="K343" s="249"/>
      <c r="L343" s="213"/>
      <c r="M343" s="20"/>
      <c r="N343" s="20">
        <f t="shared" si="6"/>
        <v>0</v>
      </c>
      <c r="O343" s="142"/>
      <c r="P343" s="184"/>
    </row>
    <row r="344" spans="1:16" ht="12.75">
      <c r="A344" s="10">
        <v>6</v>
      </c>
      <c r="B344" s="194"/>
      <c r="C344" s="252"/>
      <c r="D344" s="242"/>
      <c r="E344" s="236"/>
      <c r="F344" s="236"/>
      <c r="G344" s="236"/>
      <c r="H344" s="249"/>
      <c r="I344" s="213"/>
      <c r="J344" s="236"/>
      <c r="K344" s="249"/>
      <c r="L344" s="213"/>
      <c r="M344" s="20"/>
      <c r="N344" s="20">
        <f t="shared" si="6"/>
        <v>0</v>
      </c>
      <c r="O344" s="142"/>
      <c r="P344" s="184"/>
    </row>
    <row r="345" spans="1:16" ht="12.75">
      <c r="A345" s="10"/>
      <c r="B345" s="563" t="s">
        <v>617</v>
      </c>
      <c r="C345" s="564"/>
      <c r="D345" s="564"/>
      <c r="E345" s="564"/>
      <c r="F345" s="564"/>
      <c r="G345" s="565"/>
      <c r="H345" s="314">
        <f>SUM(H346:H382)</f>
        <v>0</v>
      </c>
      <c r="I345" s="225">
        <f>SUM(I346:I382)</f>
        <v>0</v>
      </c>
      <c r="J345" s="236"/>
      <c r="K345" s="249"/>
      <c r="L345" s="213"/>
      <c r="M345" s="20"/>
      <c r="N345" s="20"/>
      <c r="O345" s="142"/>
      <c r="P345" s="184"/>
    </row>
    <row r="346" spans="1:16" ht="12.75">
      <c r="A346" s="10">
        <v>1</v>
      </c>
      <c r="B346" s="194" t="s">
        <v>586</v>
      </c>
      <c r="C346" s="252"/>
      <c r="D346" s="242" t="s">
        <v>588</v>
      </c>
      <c r="E346" s="236"/>
      <c r="F346" s="236"/>
      <c r="G346" s="236" t="s">
        <v>587</v>
      </c>
      <c r="H346" s="296"/>
      <c r="I346" s="213"/>
      <c r="J346" s="236"/>
      <c r="K346" s="296"/>
      <c r="L346" s="213"/>
      <c r="M346" s="20"/>
      <c r="N346" s="20"/>
      <c r="O346" s="142"/>
      <c r="P346" s="184"/>
    </row>
    <row r="347" spans="1:16" ht="12.75">
      <c r="A347" s="10">
        <v>2</v>
      </c>
      <c r="B347" s="194"/>
      <c r="C347" s="252"/>
      <c r="D347" s="242"/>
      <c r="E347" s="236"/>
      <c r="F347" s="236"/>
      <c r="G347" s="236"/>
      <c r="H347" s="296"/>
      <c r="I347" s="213"/>
      <c r="J347" s="236"/>
      <c r="K347" s="296"/>
      <c r="L347" s="213"/>
      <c r="M347" s="20"/>
      <c r="N347" s="20"/>
      <c r="O347" s="142"/>
      <c r="P347" s="184"/>
    </row>
    <row r="348" spans="1:16" ht="12.75">
      <c r="A348" s="10">
        <v>3</v>
      </c>
      <c r="B348" s="194"/>
      <c r="C348" s="252"/>
      <c r="D348" s="242"/>
      <c r="E348" s="236"/>
      <c r="F348" s="236"/>
      <c r="G348" s="236"/>
      <c r="H348" s="296"/>
      <c r="I348" s="213"/>
      <c r="J348" s="236"/>
      <c r="K348" s="296"/>
      <c r="L348" s="213"/>
      <c r="M348" s="20"/>
      <c r="N348" s="20"/>
      <c r="O348" s="142"/>
      <c r="P348" s="184"/>
    </row>
    <row r="349" spans="1:16" ht="12.75">
      <c r="A349" s="10">
        <v>4</v>
      </c>
      <c r="B349" s="194"/>
      <c r="C349" s="252"/>
      <c r="D349" s="242"/>
      <c r="E349" s="236"/>
      <c r="F349" s="236"/>
      <c r="G349" s="236"/>
      <c r="H349" s="296"/>
      <c r="I349" s="322"/>
      <c r="J349" s="236"/>
      <c r="K349" s="296"/>
      <c r="L349" s="213"/>
      <c r="M349" s="20"/>
      <c r="N349" s="20"/>
      <c r="O349" s="142"/>
      <c r="P349" s="184"/>
    </row>
    <row r="350" spans="1:16" ht="12.75">
      <c r="A350" s="10">
        <v>5</v>
      </c>
      <c r="B350" s="194"/>
      <c r="C350" s="252"/>
      <c r="D350" s="242"/>
      <c r="E350" s="236"/>
      <c r="F350" s="236"/>
      <c r="G350" s="236"/>
      <c r="H350" s="296"/>
      <c r="I350" s="213"/>
      <c r="J350" s="236"/>
      <c r="K350" s="296"/>
      <c r="L350" s="213"/>
      <c r="M350" s="20"/>
      <c r="N350" s="20"/>
      <c r="O350" s="142"/>
      <c r="P350" s="184"/>
    </row>
    <row r="351" spans="1:16" ht="12.75">
      <c r="A351" s="10">
        <v>6</v>
      </c>
      <c r="B351" s="194"/>
      <c r="C351" s="252"/>
      <c r="D351" s="242"/>
      <c r="E351" s="236"/>
      <c r="F351" s="236"/>
      <c r="G351" s="236"/>
      <c r="H351" s="296"/>
      <c r="I351" s="213"/>
      <c r="J351" s="236"/>
      <c r="K351" s="296"/>
      <c r="L351" s="213"/>
      <c r="M351" s="20"/>
      <c r="N351" s="20"/>
      <c r="O351" s="142"/>
      <c r="P351" s="184"/>
    </row>
    <row r="352" spans="1:16" ht="12.75">
      <c r="A352" s="10">
        <v>7</v>
      </c>
      <c r="B352" s="194"/>
      <c r="C352" s="252"/>
      <c r="D352" s="242"/>
      <c r="E352" s="236"/>
      <c r="F352" s="236"/>
      <c r="G352" s="236"/>
      <c r="H352" s="296"/>
      <c r="I352" s="213"/>
      <c r="J352" s="236"/>
      <c r="K352" s="296"/>
      <c r="L352" s="213"/>
      <c r="M352" s="20"/>
      <c r="N352" s="20"/>
      <c r="O352" s="142"/>
      <c r="P352" s="184"/>
    </row>
    <row r="353" spans="1:16" ht="12.75">
      <c r="A353" s="10">
        <v>8</v>
      </c>
      <c r="B353" s="194"/>
      <c r="C353" s="252"/>
      <c r="D353" s="242"/>
      <c r="E353" s="236"/>
      <c r="F353" s="236"/>
      <c r="G353" s="236"/>
      <c r="H353" s="296"/>
      <c r="I353" s="213"/>
      <c r="J353" s="236"/>
      <c r="K353" s="296"/>
      <c r="L353" s="213"/>
      <c r="M353" s="20"/>
      <c r="N353" s="20"/>
      <c r="O353" s="142"/>
      <c r="P353" s="184"/>
    </row>
    <row r="354" spans="1:16" ht="12.75">
      <c r="A354" s="10">
        <v>9</v>
      </c>
      <c r="B354" s="194"/>
      <c r="C354" s="252"/>
      <c r="D354" s="242"/>
      <c r="E354" s="236"/>
      <c r="F354" s="236"/>
      <c r="G354" s="236"/>
      <c r="H354" s="296"/>
      <c r="I354" s="213"/>
      <c r="J354" s="236"/>
      <c r="K354" s="296"/>
      <c r="L354" s="213"/>
      <c r="M354" s="20"/>
      <c r="N354" s="20"/>
      <c r="O354" s="142"/>
      <c r="P354" s="184"/>
    </row>
    <row r="355" spans="1:16" ht="12.75">
      <c r="A355" s="10">
        <v>10</v>
      </c>
      <c r="B355" s="194"/>
      <c r="C355" s="252"/>
      <c r="D355" s="242"/>
      <c r="E355" s="236"/>
      <c r="F355" s="236"/>
      <c r="G355" s="236"/>
      <c r="H355" s="296"/>
      <c r="I355" s="213"/>
      <c r="J355" s="236"/>
      <c r="K355" s="296"/>
      <c r="L355" s="213"/>
      <c r="M355" s="20"/>
      <c r="N355" s="20"/>
      <c r="O355" s="142"/>
      <c r="P355" s="184"/>
    </row>
    <row r="356" spans="1:16" ht="12.75">
      <c r="A356" s="10">
        <v>11</v>
      </c>
      <c r="B356" s="194"/>
      <c r="C356" s="252"/>
      <c r="D356" s="242"/>
      <c r="E356" s="236"/>
      <c r="F356" s="236"/>
      <c r="G356" s="236"/>
      <c r="H356" s="296"/>
      <c r="I356" s="213"/>
      <c r="J356" s="236"/>
      <c r="K356" s="296"/>
      <c r="L356" s="213"/>
      <c r="M356" s="20"/>
      <c r="N356" s="20"/>
      <c r="O356" s="142"/>
      <c r="P356" s="184"/>
    </row>
    <row r="357" spans="1:16" ht="12.75">
      <c r="A357" s="10">
        <v>12</v>
      </c>
      <c r="B357" s="194"/>
      <c r="C357" s="252"/>
      <c r="D357" s="242"/>
      <c r="E357" s="236"/>
      <c r="F357" s="236"/>
      <c r="G357" s="236"/>
      <c r="H357" s="296"/>
      <c r="I357" s="213"/>
      <c r="J357" s="236"/>
      <c r="K357" s="296"/>
      <c r="L357" s="213"/>
      <c r="M357" s="20"/>
      <c r="N357" s="20"/>
      <c r="O357" s="142"/>
      <c r="P357" s="184"/>
    </row>
    <row r="358" spans="1:16" ht="12.75">
      <c r="A358" s="10">
        <v>13</v>
      </c>
      <c r="B358" s="194"/>
      <c r="C358" s="252"/>
      <c r="D358" s="242"/>
      <c r="E358" s="236"/>
      <c r="F358" s="236"/>
      <c r="G358" s="236"/>
      <c r="H358" s="296"/>
      <c r="I358" s="213"/>
      <c r="J358" s="236"/>
      <c r="K358" s="296"/>
      <c r="L358" s="213"/>
      <c r="M358" s="20"/>
      <c r="N358" s="20"/>
      <c r="O358" s="142"/>
      <c r="P358" s="184"/>
    </row>
    <row r="359" spans="1:16" ht="12.75">
      <c r="A359" s="10">
        <v>14</v>
      </c>
      <c r="B359" s="194"/>
      <c r="C359" s="252"/>
      <c r="D359" s="242"/>
      <c r="E359" s="236"/>
      <c r="F359" s="236"/>
      <c r="G359" s="236"/>
      <c r="H359" s="296"/>
      <c r="I359" s="213"/>
      <c r="J359" s="236"/>
      <c r="K359" s="296"/>
      <c r="L359" s="213"/>
      <c r="M359" s="20"/>
      <c r="N359" s="20"/>
      <c r="O359" s="142"/>
      <c r="P359" s="184"/>
    </row>
    <row r="360" spans="1:16" ht="12.75">
      <c r="A360" s="10">
        <v>15</v>
      </c>
      <c r="B360" s="194"/>
      <c r="C360" s="252"/>
      <c r="D360" s="242"/>
      <c r="E360" s="236"/>
      <c r="F360" s="236"/>
      <c r="G360" s="236"/>
      <c r="H360" s="296"/>
      <c r="I360" s="213"/>
      <c r="J360" s="236"/>
      <c r="K360" s="296"/>
      <c r="L360" s="213"/>
      <c r="M360" s="20"/>
      <c r="N360" s="20"/>
      <c r="O360" s="142"/>
      <c r="P360" s="184"/>
    </row>
    <row r="361" spans="1:16" ht="12.75">
      <c r="A361" s="10">
        <v>16</v>
      </c>
      <c r="B361" s="194"/>
      <c r="C361" s="252"/>
      <c r="D361" s="242"/>
      <c r="E361" s="236"/>
      <c r="F361" s="236"/>
      <c r="G361" s="236"/>
      <c r="H361" s="296"/>
      <c r="I361" s="213"/>
      <c r="J361" s="236"/>
      <c r="K361" s="296"/>
      <c r="L361" s="213"/>
      <c r="M361" s="20"/>
      <c r="N361" s="20"/>
      <c r="O361" s="142"/>
      <c r="P361" s="184"/>
    </row>
    <row r="362" spans="1:16" ht="12.75">
      <c r="A362" s="10">
        <v>17</v>
      </c>
      <c r="B362" s="194"/>
      <c r="C362" s="252"/>
      <c r="D362" s="242"/>
      <c r="E362" s="236"/>
      <c r="F362" s="236"/>
      <c r="G362" s="236"/>
      <c r="H362" s="296"/>
      <c r="I362" s="213"/>
      <c r="J362" s="236"/>
      <c r="K362" s="296"/>
      <c r="L362" s="213"/>
      <c r="M362" s="20"/>
      <c r="N362" s="20"/>
      <c r="O362" s="142"/>
      <c r="P362" s="184"/>
    </row>
    <row r="363" spans="1:16" ht="12.75">
      <c r="A363" s="10">
        <v>18</v>
      </c>
      <c r="B363" s="194"/>
      <c r="C363" s="252"/>
      <c r="D363" s="242"/>
      <c r="E363" s="236"/>
      <c r="F363" s="236"/>
      <c r="G363" s="236"/>
      <c r="H363" s="296"/>
      <c r="I363" s="213"/>
      <c r="J363" s="236"/>
      <c r="K363" s="296"/>
      <c r="L363" s="213"/>
      <c r="M363" s="20"/>
      <c r="N363" s="20"/>
      <c r="O363" s="142"/>
      <c r="P363" s="184"/>
    </row>
    <row r="364" spans="1:16" ht="12.75">
      <c r="A364" s="10">
        <v>19</v>
      </c>
      <c r="B364" s="194"/>
      <c r="C364" s="252"/>
      <c r="D364" s="242"/>
      <c r="E364" s="236"/>
      <c r="F364" s="236"/>
      <c r="G364" s="236"/>
      <c r="H364" s="296"/>
      <c r="I364" s="213"/>
      <c r="J364" s="236"/>
      <c r="K364" s="296"/>
      <c r="L364" s="213"/>
      <c r="M364" s="20"/>
      <c r="N364" s="20"/>
      <c r="O364" s="142"/>
      <c r="P364" s="184"/>
    </row>
    <row r="365" spans="1:16" ht="12.75">
      <c r="A365" s="10">
        <v>20</v>
      </c>
      <c r="B365" s="194"/>
      <c r="C365" s="252"/>
      <c r="D365" s="242"/>
      <c r="E365" s="236"/>
      <c r="F365" s="236"/>
      <c r="G365" s="236"/>
      <c r="H365" s="296"/>
      <c r="I365" s="213"/>
      <c r="J365" s="236"/>
      <c r="K365" s="296"/>
      <c r="L365" s="213"/>
      <c r="M365" s="20"/>
      <c r="N365" s="20"/>
      <c r="O365" s="142"/>
      <c r="P365" s="184"/>
    </row>
    <row r="366" spans="1:16" ht="12.75">
      <c r="A366" s="10">
        <v>21</v>
      </c>
      <c r="B366" s="194"/>
      <c r="C366" s="252"/>
      <c r="D366" s="242"/>
      <c r="E366" s="236"/>
      <c r="F366" s="236"/>
      <c r="G366" s="236"/>
      <c r="H366" s="296"/>
      <c r="I366" s="213"/>
      <c r="J366" s="236"/>
      <c r="K366" s="296"/>
      <c r="L366" s="213"/>
      <c r="M366" s="20"/>
      <c r="N366" s="20"/>
      <c r="O366" s="142"/>
      <c r="P366" s="184"/>
    </row>
    <row r="367" spans="1:16" ht="12.75">
      <c r="A367" s="10">
        <v>22</v>
      </c>
      <c r="B367" s="194"/>
      <c r="C367" s="252"/>
      <c r="D367" s="242"/>
      <c r="E367" s="236"/>
      <c r="F367" s="236"/>
      <c r="G367" s="236"/>
      <c r="H367" s="296"/>
      <c r="I367" s="213"/>
      <c r="J367" s="236"/>
      <c r="K367" s="296"/>
      <c r="L367" s="213"/>
      <c r="M367" s="20"/>
      <c r="N367" s="20"/>
      <c r="O367" s="142"/>
      <c r="P367" s="184"/>
    </row>
    <row r="368" spans="1:16" ht="12.75">
      <c r="A368" s="10">
        <v>23</v>
      </c>
      <c r="B368" s="194"/>
      <c r="C368" s="252"/>
      <c r="D368" s="242"/>
      <c r="E368" s="236"/>
      <c r="F368" s="236"/>
      <c r="G368" s="236"/>
      <c r="H368" s="296"/>
      <c r="I368" s="213"/>
      <c r="J368" s="236"/>
      <c r="K368" s="296"/>
      <c r="L368" s="213"/>
      <c r="M368" s="20"/>
      <c r="N368" s="20"/>
      <c r="O368" s="142"/>
      <c r="P368" s="184"/>
    </row>
    <row r="369" spans="1:16" ht="12.75">
      <c r="A369" s="10">
        <v>24</v>
      </c>
      <c r="B369" s="194"/>
      <c r="C369" s="252"/>
      <c r="D369" s="242"/>
      <c r="E369" s="236"/>
      <c r="F369" s="236"/>
      <c r="G369" s="236"/>
      <c r="H369" s="296"/>
      <c r="I369" s="213"/>
      <c r="J369" s="236"/>
      <c r="K369" s="296"/>
      <c r="L369" s="213"/>
      <c r="M369" s="20"/>
      <c r="N369" s="20"/>
      <c r="O369" s="142"/>
      <c r="P369" s="184"/>
    </row>
    <row r="370" spans="1:16" ht="12.75">
      <c r="A370" s="10">
        <v>25</v>
      </c>
      <c r="B370" s="194"/>
      <c r="C370" s="252"/>
      <c r="D370" s="242"/>
      <c r="E370" s="236"/>
      <c r="F370" s="236"/>
      <c r="G370" s="236"/>
      <c r="H370" s="296"/>
      <c r="I370" s="213"/>
      <c r="J370" s="236"/>
      <c r="K370" s="296"/>
      <c r="L370" s="213"/>
      <c r="M370" s="20"/>
      <c r="N370" s="20"/>
      <c r="O370" s="142"/>
      <c r="P370" s="184"/>
    </row>
    <row r="371" spans="1:16" ht="12.75">
      <c r="A371" s="10">
        <v>26</v>
      </c>
      <c r="B371" s="194"/>
      <c r="C371" s="252"/>
      <c r="D371" s="242"/>
      <c r="E371" s="236"/>
      <c r="F371" s="236"/>
      <c r="G371" s="236"/>
      <c r="H371" s="296"/>
      <c r="I371" s="213"/>
      <c r="J371" s="236"/>
      <c r="K371" s="296"/>
      <c r="L371" s="213"/>
      <c r="M371" s="20"/>
      <c r="N371" s="20"/>
      <c r="O371" s="142"/>
      <c r="P371" s="184"/>
    </row>
    <row r="372" spans="1:16" ht="12.75">
      <c r="A372" s="10">
        <v>27</v>
      </c>
      <c r="B372" s="194"/>
      <c r="C372" s="252"/>
      <c r="D372" s="242"/>
      <c r="E372" s="236"/>
      <c r="F372" s="236"/>
      <c r="G372" s="236"/>
      <c r="H372" s="296"/>
      <c r="I372" s="213"/>
      <c r="J372" s="236"/>
      <c r="K372" s="296"/>
      <c r="L372" s="213"/>
      <c r="M372" s="20"/>
      <c r="N372" s="20"/>
      <c r="O372" s="142"/>
      <c r="P372" s="184"/>
    </row>
    <row r="373" spans="1:16" ht="12.75">
      <c r="A373" s="10">
        <v>28</v>
      </c>
      <c r="B373" s="194"/>
      <c r="C373" s="252"/>
      <c r="D373" s="242"/>
      <c r="E373" s="236"/>
      <c r="F373" s="236"/>
      <c r="G373" s="236"/>
      <c r="H373" s="296"/>
      <c r="I373" s="213"/>
      <c r="J373" s="236"/>
      <c r="K373" s="296"/>
      <c r="L373" s="213"/>
      <c r="M373" s="20"/>
      <c r="N373" s="20"/>
      <c r="O373" s="142"/>
      <c r="P373" s="184"/>
    </row>
    <row r="374" spans="1:16" ht="12.75">
      <c r="A374" s="10">
        <v>29</v>
      </c>
      <c r="B374" s="194"/>
      <c r="C374" s="252"/>
      <c r="D374" s="242"/>
      <c r="E374" s="236"/>
      <c r="F374" s="236"/>
      <c r="G374" s="236"/>
      <c r="H374" s="296"/>
      <c r="I374" s="213"/>
      <c r="J374" s="236"/>
      <c r="K374" s="296"/>
      <c r="L374" s="213"/>
      <c r="M374" s="20"/>
      <c r="N374" s="20"/>
      <c r="O374" s="142"/>
      <c r="P374" s="184"/>
    </row>
    <row r="375" spans="1:16" ht="12.75">
      <c r="A375" s="10">
        <v>30</v>
      </c>
      <c r="B375" s="194"/>
      <c r="C375" s="252"/>
      <c r="D375" s="242"/>
      <c r="E375" s="236"/>
      <c r="F375" s="236"/>
      <c r="G375" s="236"/>
      <c r="H375" s="296"/>
      <c r="I375" s="213"/>
      <c r="J375" s="236"/>
      <c r="K375" s="296"/>
      <c r="L375" s="213"/>
      <c r="M375" s="20"/>
      <c r="N375" s="20"/>
      <c r="O375" s="142"/>
      <c r="P375" s="184"/>
    </row>
    <row r="376" spans="1:16" ht="12.75">
      <c r="A376" s="10">
        <v>31</v>
      </c>
      <c r="B376" s="194"/>
      <c r="C376" s="252"/>
      <c r="D376" s="242"/>
      <c r="E376" s="236"/>
      <c r="F376" s="236"/>
      <c r="G376" s="236"/>
      <c r="H376" s="296"/>
      <c r="I376" s="213"/>
      <c r="J376" s="236"/>
      <c r="K376" s="296"/>
      <c r="L376" s="213"/>
      <c r="M376" s="20"/>
      <c r="N376" s="20"/>
      <c r="O376" s="142"/>
      <c r="P376" s="184"/>
    </row>
    <row r="377" spans="1:16" ht="12.75">
      <c r="A377" s="10">
        <v>32</v>
      </c>
      <c r="B377" s="194"/>
      <c r="C377" s="252"/>
      <c r="D377" s="242"/>
      <c r="E377" s="236"/>
      <c r="F377" s="236"/>
      <c r="G377" s="236"/>
      <c r="H377" s="296"/>
      <c r="I377" s="213"/>
      <c r="J377" s="236"/>
      <c r="K377" s="296"/>
      <c r="L377" s="213"/>
      <c r="M377" s="20"/>
      <c r="N377" s="20"/>
      <c r="O377" s="142"/>
      <c r="P377" s="184"/>
    </row>
    <row r="378" spans="1:16" ht="12.75">
      <c r="A378" s="10">
        <v>33</v>
      </c>
      <c r="B378" s="194"/>
      <c r="C378" s="252"/>
      <c r="D378" s="242"/>
      <c r="E378" s="236"/>
      <c r="F378" s="236"/>
      <c r="G378" s="236"/>
      <c r="H378" s="296"/>
      <c r="I378" s="213"/>
      <c r="J378" s="236"/>
      <c r="K378" s="296"/>
      <c r="L378" s="213"/>
      <c r="M378" s="20"/>
      <c r="N378" s="20"/>
      <c r="O378" s="142"/>
      <c r="P378" s="184"/>
    </row>
    <row r="379" spans="1:16" ht="12.75">
      <c r="A379" s="10">
        <v>34</v>
      </c>
      <c r="B379" s="194"/>
      <c r="C379" s="252"/>
      <c r="D379" s="242"/>
      <c r="E379" s="236"/>
      <c r="F379" s="236"/>
      <c r="G379" s="236"/>
      <c r="H379" s="296"/>
      <c r="I379" s="213"/>
      <c r="J379" s="236"/>
      <c r="K379" s="296"/>
      <c r="L379" s="213"/>
      <c r="M379" s="20"/>
      <c r="N379" s="20"/>
      <c r="O379" s="142"/>
      <c r="P379" s="184"/>
    </row>
    <row r="380" spans="1:16" ht="12.75">
      <c r="A380" s="10">
        <v>35</v>
      </c>
      <c r="B380" s="194"/>
      <c r="C380" s="252"/>
      <c r="D380" s="242"/>
      <c r="E380" s="236"/>
      <c r="F380" s="236"/>
      <c r="G380" s="236"/>
      <c r="H380" s="249"/>
      <c r="I380" s="213"/>
      <c r="J380" s="236"/>
      <c r="K380" s="296"/>
      <c r="L380" s="213"/>
      <c r="M380" s="20"/>
      <c r="N380" s="20"/>
      <c r="O380" s="142"/>
      <c r="P380" s="184"/>
    </row>
    <row r="381" spans="1:16" ht="12.75">
      <c r="A381" s="10">
        <v>36</v>
      </c>
      <c r="B381" s="194"/>
      <c r="C381" s="252"/>
      <c r="D381" s="242"/>
      <c r="E381" s="236"/>
      <c r="F381" s="236"/>
      <c r="G381" s="236"/>
      <c r="H381" s="248"/>
      <c r="I381" s="213"/>
      <c r="J381" s="236"/>
      <c r="K381" s="296"/>
      <c r="L381" s="213"/>
      <c r="M381" s="20"/>
      <c r="N381" s="20"/>
      <c r="O381" s="142"/>
      <c r="P381" s="184"/>
    </row>
    <row r="382" spans="1:16" ht="12.75">
      <c r="A382" s="10">
        <v>37</v>
      </c>
      <c r="B382" s="194"/>
      <c r="C382" s="252"/>
      <c r="D382" s="242"/>
      <c r="E382" s="236"/>
      <c r="F382" s="236"/>
      <c r="G382" s="236"/>
      <c r="H382" s="249"/>
      <c r="I382" s="213"/>
      <c r="J382" s="236"/>
      <c r="K382" s="249"/>
      <c r="L382" s="213"/>
      <c r="M382" s="20"/>
      <c r="N382" s="20"/>
      <c r="O382" s="142"/>
      <c r="P382" s="184"/>
    </row>
    <row r="383" spans="1:16" ht="17.25" customHeight="1">
      <c r="A383" s="10"/>
      <c r="B383" s="563" t="s">
        <v>619</v>
      </c>
      <c r="C383" s="564"/>
      <c r="D383" s="564"/>
      <c r="E383" s="564"/>
      <c r="F383" s="564"/>
      <c r="G383" s="565"/>
      <c r="H383" s="223">
        <f>SUM(H384:H414)</f>
        <v>0</v>
      </c>
      <c r="I383" s="225">
        <f>SUM(I384:I414)</f>
        <v>0</v>
      </c>
      <c r="J383" s="236"/>
      <c r="K383" s="249"/>
      <c r="L383" s="213"/>
      <c r="M383" s="20"/>
      <c r="N383" s="20"/>
      <c r="O383" s="142"/>
      <c r="P383" s="184"/>
    </row>
    <row r="384" spans="1:16" ht="12.75">
      <c r="A384" s="10">
        <v>1</v>
      </c>
      <c r="B384" s="194"/>
      <c r="C384" s="252"/>
      <c r="D384" s="242"/>
      <c r="E384" s="236"/>
      <c r="F384" s="236"/>
      <c r="G384" s="236"/>
      <c r="H384" s="208"/>
      <c r="I384" s="213"/>
      <c r="J384" s="236"/>
      <c r="K384" s="208"/>
      <c r="L384" s="213"/>
      <c r="M384" s="197"/>
      <c r="N384" s="20"/>
      <c r="O384" s="142"/>
      <c r="P384" s="184"/>
    </row>
    <row r="385" spans="1:16" ht="12.75">
      <c r="A385" s="10">
        <v>2</v>
      </c>
      <c r="B385" s="194"/>
      <c r="C385" s="252"/>
      <c r="D385" s="242"/>
      <c r="E385" s="236"/>
      <c r="F385" s="236"/>
      <c r="G385" s="236"/>
      <c r="H385" s="208"/>
      <c r="I385" s="213"/>
      <c r="J385" s="236"/>
      <c r="K385" s="208"/>
      <c r="L385" s="213"/>
      <c r="M385" s="197"/>
      <c r="N385" s="20"/>
      <c r="O385" s="142"/>
      <c r="P385" s="184"/>
    </row>
    <row r="386" spans="1:16" ht="12.75">
      <c r="A386" s="10">
        <v>3</v>
      </c>
      <c r="B386" s="194"/>
      <c r="C386" s="252"/>
      <c r="D386" s="242"/>
      <c r="E386" s="236"/>
      <c r="F386" s="236"/>
      <c r="G386" s="236"/>
      <c r="H386" s="208"/>
      <c r="I386" s="213"/>
      <c r="J386" s="236"/>
      <c r="K386" s="208"/>
      <c r="L386" s="213"/>
      <c r="M386" s="197"/>
      <c r="N386" s="20"/>
      <c r="O386" s="142"/>
      <c r="P386" s="184"/>
    </row>
    <row r="387" spans="1:16" ht="12.75">
      <c r="A387" s="10">
        <v>4</v>
      </c>
      <c r="B387" s="194"/>
      <c r="C387" s="252"/>
      <c r="D387" s="242"/>
      <c r="E387" s="236"/>
      <c r="F387" s="236"/>
      <c r="G387" s="236"/>
      <c r="H387" s="208"/>
      <c r="I387" s="213"/>
      <c r="J387" s="236"/>
      <c r="K387" s="208"/>
      <c r="L387" s="213"/>
      <c r="M387" s="197"/>
      <c r="N387" s="20"/>
      <c r="O387" s="142"/>
      <c r="P387" s="184"/>
    </row>
    <row r="388" spans="1:16" ht="12.75">
      <c r="A388" s="10">
        <v>5</v>
      </c>
      <c r="B388" s="194"/>
      <c r="C388" s="252"/>
      <c r="D388" s="242"/>
      <c r="E388" s="236"/>
      <c r="F388" s="236"/>
      <c r="G388" s="236"/>
      <c r="H388" s="208"/>
      <c r="I388" s="213"/>
      <c r="J388" s="236"/>
      <c r="K388" s="208"/>
      <c r="L388" s="213"/>
      <c r="M388" s="197"/>
      <c r="N388" s="20"/>
      <c r="O388" s="142"/>
      <c r="P388" s="184"/>
    </row>
    <row r="389" spans="1:16" ht="12.75">
      <c r="A389" s="10">
        <v>6</v>
      </c>
      <c r="B389" s="194"/>
      <c r="C389" s="252"/>
      <c r="D389" s="242"/>
      <c r="E389" s="236"/>
      <c r="F389" s="236"/>
      <c r="G389" s="236"/>
      <c r="H389" s="208"/>
      <c r="I389" s="213"/>
      <c r="J389" s="236"/>
      <c r="K389" s="208"/>
      <c r="L389" s="213"/>
      <c r="M389" s="197"/>
      <c r="N389" s="20"/>
      <c r="O389" s="142"/>
      <c r="P389" s="184"/>
    </row>
    <row r="390" spans="1:16" ht="12.75">
      <c r="A390" s="10">
        <v>7</v>
      </c>
      <c r="B390" s="194"/>
      <c r="C390" s="252"/>
      <c r="D390" s="242"/>
      <c r="E390" s="236"/>
      <c r="F390" s="236"/>
      <c r="G390" s="236"/>
      <c r="H390" s="208"/>
      <c r="I390" s="213"/>
      <c r="J390" s="236"/>
      <c r="K390" s="208"/>
      <c r="L390" s="213"/>
      <c r="M390" s="197"/>
      <c r="N390" s="20"/>
      <c r="O390" s="142"/>
      <c r="P390" s="184"/>
    </row>
    <row r="391" spans="1:16" ht="12.75">
      <c r="A391" s="10">
        <v>8</v>
      </c>
      <c r="B391" s="194"/>
      <c r="C391" s="252"/>
      <c r="D391" s="242"/>
      <c r="E391" s="236"/>
      <c r="F391" s="236"/>
      <c r="G391" s="236"/>
      <c r="H391" s="208"/>
      <c r="I391" s="213"/>
      <c r="J391" s="236"/>
      <c r="K391" s="208"/>
      <c r="L391" s="213"/>
      <c r="M391" s="197"/>
      <c r="N391" s="20"/>
      <c r="O391" s="142"/>
      <c r="P391" s="184"/>
    </row>
    <row r="392" spans="1:16" ht="12.75">
      <c r="A392" s="10">
        <v>9</v>
      </c>
      <c r="B392" s="194"/>
      <c r="C392" s="252"/>
      <c r="D392" s="242"/>
      <c r="E392" s="236"/>
      <c r="F392" s="236"/>
      <c r="G392" s="236"/>
      <c r="H392" s="208"/>
      <c r="I392" s="213"/>
      <c r="J392" s="236"/>
      <c r="K392" s="208"/>
      <c r="L392" s="213"/>
      <c r="M392" s="197"/>
      <c r="N392" s="20"/>
      <c r="O392" s="142"/>
      <c r="P392" s="184"/>
    </row>
    <row r="393" spans="1:16" ht="12.75">
      <c r="A393" s="10">
        <v>10</v>
      </c>
      <c r="B393" s="194"/>
      <c r="C393" s="252"/>
      <c r="D393" s="242"/>
      <c r="E393" s="12"/>
      <c r="F393" s="12"/>
      <c r="G393" s="236"/>
      <c r="H393" s="208"/>
      <c r="I393" s="213"/>
      <c r="J393" s="12"/>
      <c r="K393" s="208"/>
      <c r="L393" s="213"/>
      <c r="M393" s="20"/>
      <c r="N393" s="20"/>
      <c r="O393" s="18"/>
      <c r="P393" s="184"/>
    </row>
    <row r="394" spans="1:16" ht="12.75">
      <c r="A394" s="10">
        <v>11</v>
      </c>
      <c r="B394" s="194"/>
      <c r="C394" s="252"/>
      <c r="D394" s="242"/>
      <c r="E394" s="12"/>
      <c r="F394" s="12"/>
      <c r="G394" s="236"/>
      <c r="H394" s="208"/>
      <c r="I394" s="213"/>
      <c r="J394" s="12"/>
      <c r="K394" s="208"/>
      <c r="L394" s="213"/>
      <c r="M394" s="20"/>
      <c r="N394" s="20"/>
      <c r="O394" s="18"/>
      <c r="P394" s="184"/>
    </row>
    <row r="395" spans="1:16" ht="12.75">
      <c r="A395" s="10">
        <v>12</v>
      </c>
      <c r="B395" s="259"/>
      <c r="C395" s="252"/>
      <c r="D395" s="242"/>
      <c r="E395" s="12"/>
      <c r="F395" s="12"/>
      <c r="G395" s="236"/>
      <c r="H395" s="208"/>
      <c r="I395" s="213"/>
      <c r="J395" s="12"/>
      <c r="K395" s="208"/>
      <c r="L395" s="213"/>
      <c r="M395" s="20"/>
      <c r="N395" s="20"/>
      <c r="O395" s="18"/>
      <c r="P395" s="184"/>
    </row>
    <row r="396" spans="1:16" ht="12.75">
      <c r="A396" s="10">
        <v>13</v>
      </c>
      <c r="B396" s="194"/>
      <c r="C396" s="282"/>
      <c r="D396" s="242"/>
      <c r="E396" s="12"/>
      <c r="F396" s="12"/>
      <c r="G396" s="236"/>
      <c r="H396" s="208"/>
      <c r="I396" s="213"/>
      <c r="J396" s="12"/>
      <c r="K396" s="208"/>
      <c r="L396" s="213"/>
      <c r="M396" s="20"/>
      <c r="N396" s="20"/>
      <c r="O396" s="18"/>
      <c r="P396" s="184"/>
    </row>
    <row r="397" spans="1:16" ht="12.75">
      <c r="A397" s="10">
        <v>14</v>
      </c>
      <c r="B397" s="194"/>
      <c r="C397" s="282"/>
      <c r="D397" s="242"/>
      <c r="E397" s="12"/>
      <c r="F397" s="12"/>
      <c r="G397" s="236"/>
      <c r="H397" s="208"/>
      <c r="I397" s="213"/>
      <c r="J397" s="12"/>
      <c r="K397" s="208"/>
      <c r="L397" s="213"/>
      <c r="M397" s="20"/>
      <c r="N397" s="20"/>
      <c r="O397" s="18"/>
      <c r="P397" s="184"/>
    </row>
    <row r="398" spans="1:16" ht="12.75">
      <c r="A398" s="10">
        <v>15</v>
      </c>
      <c r="B398" s="194"/>
      <c r="C398" s="282"/>
      <c r="D398" s="242"/>
      <c r="E398" s="12"/>
      <c r="F398" s="12"/>
      <c r="G398" s="236"/>
      <c r="H398" s="208"/>
      <c r="I398" s="213"/>
      <c r="J398" s="12"/>
      <c r="K398" s="208"/>
      <c r="L398" s="213"/>
      <c r="M398" s="20"/>
      <c r="N398" s="20"/>
      <c r="O398" s="18"/>
      <c r="P398" s="184"/>
    </row>
    <row r="399" spans="1:16" ht="12.75">
      <c r="A399" s="10">
        <v>16</v>
      </c>
      <c r="B399" s="194"/>
      <c r="C399" s="282"/>
      <c r="D399" s="242"/>
      <c r="E399" s="12"/>
      <c r="F399" s="12"/>
      <c r="G399" s="236"/>
      <c r="H399" s="208"/>
      <c r="I399" s="213"/>
      <c r="J399" s="12"/>
      <c r="K399" s="208"/>
      <c r="L399" s="213"/>
      <c r="M399" s="20"/>
      <c r="N399" s="20"/>
      <c r="O399" s="18"/>
      <c r="P399" s="184"/>
    </row>
    <row r="400" spans="1:16" ht="12.75">
      <c r="A400" s="10">
        <v>17</v>
      </c>
      <c r="B400" s="194"/>
      <c r="C400" s="282"/>
      <c r="D400" s="242"/>
      <c r="E400" s="12"/>
      <c r="F400" s="12"/>
      <c r="G400" s="236"/>
      <c r="H400" s="208"/>
      <c r="I400" s="213"/>
      <c r="J400" s="12"/>
      <c r="K400" s="208"/>
      <c r="L400" s="213"/>
      <c r="M400" s="20"/>
      <c r="N400" s="20"/>
      <c r="O400" s="18"/>
      <c r="P400" s="184"/>
    </row>
    <row r="401" spans="1:16" ht="12.75">
      <c r="A401" s="10">
        <v>18</v>
      </c>
      <c r="B401" s="194"/>
      <c r="C401" s="282"/>
      <c r="D401" s="242"/>
      <c r="E401" s="12"/>
      <c r="F401" s="12"/>
      <c r="G401" s="236"/>
      <c r="H401" s="208"/>
      <c r="I401" s="213"/>
      <c r="J401" s="12"/>
      <c r="K401" s="208"/>
      <c r="L401" s="213"/>
      <c r="M401" s="20"/>
      <c r="N401" s="20"/>
      <c r="O401" s="18"/>
      <c r="P401" s="184"/>
    </row>
    <row r="402" spans="1:16" ht="12.75">
      <c r="A402" s="10">
        <v>19</v>
      </c>
      <c r="B402" s="194"/>
      <c r="C402" s="282"/>
      <c r="D402" s="242"/>
      <c r="E402" s="12"/>
      <c r="F402" s="12"/>
      <c r="G402" s="236"/>
      <c r="H402" s="208"/>
      <c r="I402" s="213"/>
      <c r="J402" s="12"/>
      <c r="K402" s="208"/>
      <c r="L402" s="213"/>
      <c r="M402" s="20"/>
      <c r="N402" s="20"/>
      <c r="O402" s="18"/>
      <c r="P402" s="184"/>
    </row>
    <row r="403" spans="1:16" ht="12.75">
      <c r="A403" s="10">
        <v>20</v>
      </c>
      <c r="B403" s="194"/>
      <c r="C403" s="282"/>
      <c r="D403" s="242"/>
      <c r="E403" s="12"/>
      <c r="F403" s="12"/>
      <c r="G403" s="236"/>
      <c r="H403" s="208"/>
      <c r="I403" s="213"/>
      <c r="J403" s="12"/>
      <c r="K403" s="208"/>
      <c r="L403" s="213"/>
      <c r="M403" s="20"/>
      <c r="N403" s="20"/>
      <c r="O403" s="18"/>
      <c r="P403" s="184"/>
    </row>
    <row r="404" spans="1:16" ht="12.75">
      <c r="A404" s="10">
        <v>21</v>
      </c>
      <c r="B404" s="194"/>
      <c r="C404" s="282"/>
      <c r="D404" s="242"/>
      <c r="E404" s="12"/>
      <c r="F404" s="12"/>
      <c r="G404" s="236"/>
      <c r="H404" s="208"/>
      <c r="I404" s="213"/>
      <c r="J404" s="12"/>
      <c r="K404" s="208"/>
      <c r="L404" s="213"/>
      <c r="M404" s="20"/>
      <c r="N404" s="20"/>
      <c r="O404" s="18"/>
      <c r="P404" s="184"/>
    </row>
    <row r="405" spans="1:16" ht="12.75">
      <c r="A405" s="10">
        <v>22</v>
      </c>
      <c r="B405" s="194"/>
      <c r="C405" s="282"/>
      <c r="D405" s="242"/>
      <c r="E405" s="12"/>
      <c r="F405" s="12"/>
      <c r="G405" s="236"/>
      <c r="H405" s="208"/>
      <c r="I405" s="213"/>
      <c r="J405" s="12"/>
      <c r="K405" s="208"/>
      <c r="L405" s="213"/>
      <c r="M405" s="20"/>
      <c r="N405" s="20"/>
      <c r="O405" s="18"/>
      <c r="P405" s="184"/>
    </row>
    <row r="406" spans="1:16" ht="12.75">
      <c r="A406" s="10">
        <v>23</v>
      </c>
      <c r="B406" s="194"/>
      <c r="C406" s="282"/>
      <c r="D406" s="242"/>
      <c r="E406" s="12"/>
      <c r="F406" s="12"/>
      <c r="G406" s="236"/>
      <c r="H406" s="208"/>
      <c r="I406" s="213"/>
      <c r="J406" s="12"/>
      <c r="K406" s="208"/>
      <c r="L406" s="213"/>
      <c r="M406" s="20"/>
      <c r="N406" s="20"/>
      <c r="O406" s="18"/>
      <c r="P406" s="184"/>
    </row>
    <row r="407" spans="1:16" ht="12.75">
      <c r="A407" s="10">
        <v>24</v>
      </c>
      <c r="B407" s="194"/>
      <c r="C407" s="282"/>
      <c r="D407" s="242"/>
      <c r="E407" s="12"/>
      <c r="F407" s="12"/>
      <c r="G407" s="236"/>
      <c r="H407" s="208"/>
      <c r="I407" s="213"/>
      <c r="J407" s="12"/>
      <c r="K407" s="208"/>
      <c r="L407" s="213"/>
      <c r="M407" s="20"/>
      <c r="N407" s="20"/>
      <c r="O407" s="18"/>
      <c r="P407" s="184"/>
    </row>
    <row r="408" spans="1:16" ht="12.75">
      <c r="A408" s="10">
        <v>25</v>
      </c>
      <c r="B408" s="194"/>
      <c r="C408" s="282"/>
      <c r="D408" s="242"/>
      <c r="E408" s="12"/>
      <c r="F408" s="12"/>
      <c r="G408" s="236"/>
      <c r="H408" s="208"/>
      <c r="I408" s="213"/>
      <c r="J408" s="12"/>
      <c r="K408" s="208"/>
      <c r="L408" s="213"/>
      <c r="M408" s="20"/>
      <c r="N408" s="20"/>
      <c r="O408" s="18"/>
      <c r="P408" s="184"/>
    </row>
    <row r="409" spans="1:16" ht="12.75">
      <c r="A409" s="10">
        <v>26</v>
      </c>
      <c r="B409" s="194"/>
      <c r="C409" s="282"/>
      <c r="D409" s="242"/>
      <c r="E409" s="12"/>
      <c r="F409" s="12"/>
      <c r="G409" s="236"/>
      <c r="H409" s="208"/>
      <c r="I409" s="213"/>
      <c r="J409" s="12"/>
      <c r="K409" s="208"/>
      <c r="L409" s="213"/>
      <c r="M409" s="20"/>
      <c r="N409" s="20"/>
      <c r="O409" s="18"/>
      <c r="P409" s="184"/>
    </row>
    <row r="410" spans="1:16" ht="12.75">
      <c r="A410" s="10">
        <v>27</v>
      </c>
      <c r="B410" s="194"/>
      <c r="C410" s="282"/>
      <c r="D410" s="242"/>
      <c r="E410" s="12"/>
      <c r="F410" s="12"/>
      <c r="G410" s="236"/>
      <c r="H410" s="208"/>
      <c r="I410" s="213"/>
      <c r="J410" s="12"/>
      <c r="K410" s="208"/>
      <c r="L410" s="213"/>
      <c r="M410" s="20"/>
      <c r="N410" s="20"/>
      <c r="O410" s="18"/>
      <c r="P410" s="184"/>
    </row>
    <row r="411" spans="1:16" ht="12.75">
      <c r="A411" s="10">
        <v>28</v>
      </c>
      <c r="B411" s="194"/>
      <c r="C411" s="282"/>
      <c r="D411" s="242"/>
      <c r="E411" s="12"/>
      <c r="F411" s="12"/>
      <c r="G411" s="236"/>
      <c r="I411" s="213"/>
      <c r="J411" s="12"/>
      <c r="L411" s="213"/>
      <c r="M411" s="20"/>
      <c r="N411" s="20"/>
      <c r="O411" s="18"/>
      <c r="P411" s="184"/>
    </row>
    <row r="412" spans="1:16" ht="12.75">
      <c r="A412" s="10">
        <v>29</v>
      </c>
      <c r="B412" s="194"/>
      <c r="C412" s="282"/>
      <c r="D412" s="12"/>
      <c r="E412" s="12"/>
      <c r="F412" s="12"/>
      <c r="G412" s="236"/>
      <c r="H412" s="208"/>
      <c r="I412" s="213"/>
      <c r="J412" s="12"/>
      <c r="K412" s="208"/>
      <c r="L412" s="213"/>
      <c r="M412" s="20"/>
      <c r="N412" s="20"/>
      <c r="O412" s="18"/>
      <c r="P412" s="184"/>
    </row>
    <row r="413" spans="1:16" ht="12.75">
      <c r="A413" s="10">
        <v>30</v>
      </c>
      <c r="B413" s="194"/>
      <c r="C413" s="282"/>
      <c r="D413" s="12"/>
      <c r="E413" s="12"/>
      <c r="F413" s="12"/>
      <c r="G413" s="236"/>
      <c r="H413" s="208"/>
      <c r="I413" s="213"/>
      <c r="J413" s="12"/>
      <c r="K413" s="208"/>
      <c r="L413" s="213"/>
      <c r="M413" s="20"/>
      <c r="N413" s="20"/>
      <c r="O413" s="18"/>
      <c r="P413" s="184"/>
    </row>
    <row r="414" spans="1:16" ht="12.75">
      <c r="A414" s="10">
        <v>31</v>
      </c>
      <c r="B414" s="194"/>
      <c r="C414" s="282"/>
      <c r="D414" s="12"/>
      <c r="E414" s="12"/>
      <c r="F414" s="12"/>
      <c r="G414" s="236"/>
      <c r="H414" s="208"/>
      <c r="I414" s="213"/>
      <c r="J414" s="12"/>
      <c r="K414" s="208"/>
      <c r="L414" s="213"/>
      <c r="M414" s="20"/>
      <c r="N414" s="20"/>
      <c r="O414" s="18"/>
      <c r="P414" s="184"/>
    </row>
    <row r="415" spans="1:16" ht="31.5" customHeight="1">
      <c r="A415" s="11"/>
      <c r="B415" s="548" t="s">
        <v>579</v>
      </c>
      <c r="C415" s="549"/>
      <c r="D415" s="549"/>
      <c r="E415" s="549"/>
      <c r="F415" s="549"/>
      <c r="G415" s="549"/>
      <c r="H415" s="549"/>
      <c r="I415" s="549"/>
      <c r="J415" s="549"/>
      <c r="K415" s="549"/>
      <c r="L415" s="549"/>
      <c r="M415" s="549"/>
      <c r="N415" s="549"/>
      <c r="O415" s="549"/>
      <c r="P415" s="550"/>
    </row>
    <row r="416" spans="1:16" ht="16.5" customHeight="1">
      <c r="A416" s="11"/>
      <c r="B416" s="586" t="s">
        <v>615</v>
      </c>
      <c r="C416" s="587"/>
      <c r="D416" s="587"/>
      <c r="E416" s="587"/>
      <c r="F416" s="587"/>
      <c r="G416" s="588"/>
      <c r="H416" s="315">
        <f>SUM(H417:H420)</f>
        <v>0</v>
      </c>
      <c r="I416" s="316">
        <f>SUM(I417:I420)</f>
        <v>0</v>
      </c>
      <c r="J416" s="316"/>
      <c r="K416" s="316">
        <f>SUM(K417:K420)</f>
        <v>0</v>
      </c>
      <c r="L416" s="316">
        <f>SUM(L417:L420)</f>
        <v>0</v>
      </c>
      <c r="M416" s="316">
        <f>SUM(M417:M420)</f>
        <v>0</v>
      </c>
      <c r="N416" s="316">
        <f>SUM(N417:N420)</f>
        <v>0</v>
      </c>
      <c r="O416" s="311"/>
      <c r="P416" s="312"/>
    </row>
    <row r="417" spans="1:16" ht="12.75">
      <c r="A417" s="10">
        <v>1</v>
      </c>
      <c r="B417" s="12"/>
      <c r="C417" s="12"/>
      <c r="D417" s="12"/>
      <c r="E417" s="12"/>
      <c r="F417" s="12"/>
      <c r="G417" s="236"/>
      <c r="H417" s="142"/>
      <c r="I417" s="20"/>
      <c r="J417" s="236"/>
      <c r="K417" s="142"/>
      <c r="L417" s="20"/>
      <c r="M417" s="20"/>
      <c r="N417" s="20">
        <f aca="true" t="shared" si="7" ref="N417:N426">L417-M417</f>
        <v>0</v>
      </c>
      <c r="O417" s="142">
        <v>240</v>
      </c>
      <c r="P417" s="12"/>
    </row>
    <row r="418" spans="1:16" ht="12.75">
      <c r="A418" s="10">
        <v>2</v>
      </c>
      <c r="B418" s="12"/>
      <c r="C418" s="12"/>
      <c r="D418" s="12"/>
      <c r="E418" s="12"/>
      <c r="F418" s="12"/>
      <c r="G418" s="236"/>
      <c r="H418" s="142"/>
      <c r="I418" s="20"/>
      <c r="J418" s="236"/>
      <c r="K418" s="142"/>
      <c r="L418" s="20"/>
      <c r="M418" s="20"/>
      <c r="N418" s="20">
        <f t="shared" si="7"/>
        <v>0</v>
      </c>
      <c r="O418" s="142"/>
      <c r="P418" s="12"/>
    </row>
    <row r="419" spans="1:16" ht="12.75">
      <c r="A419" s="10">
        <v>3</v>
      </c>
      <c r="B419" s="12"/>
      <c r="C419" s="236"/>
      <c r="D419" s="236"/>
      <c r="E419" s="236"/>
      <c r="F419" s="236"/>
      <c r="G419" s="236"/>
      <c r="H419" s="142"/>
      <c r="I419" s="20"/>
      <c r="J419" s="236"/>
      <c r="K419" s="142"/>
      <c r="L419" s="20"/>
      <c r="M419" s="20"/>
      <c r="N419" s="20">
        <f t="shared" si="7"/>
        <v>0</v>
      </c>
      <c r="O419" s="142"/>
      <c r="P419" s="12"/>
    </row>
    <row r="420" spans="1:16" ht="12.75">
      <c r="A420" s="10">
        <v>4</v>
      </c>
      <c r="B420" s="12"/>
      <c r="C420" s="236"/>
      <c r="D420" s="236"/>
      <c r="E420" s="236"/>
      <c r="F420" s="236"/>
      <c r="G420" s="236"/>
      <c r="H420" s="142"/>
      <c r="I420" s="20"/>
      <c r="J420" s="236"/>
      <c r="K420" s="142"/>
      <c r="L420" s="20"/>
      <c r="M420" s="20"/>
      <c r="N420" s="20">
        <f t="shared" si="7"/>
        <v>0</v>
      </c>
      <c r="O420" s="142"/>
      <c r="P420" s="12"/>
    </row>
    <row r="421" spans="1:16" ht="12.75">
      <c r="A421" s="10"/>
      <c r="B421" s="586" t="s">
        <v>616</v>
      </c>
      <c r="C421" s="587"/>
      <c r="D421" s="587"/>
      <c r="E421" s="587"/>
      <c r="F421" s="587"/>
      <c r="G421" s="588"/>
      <c r="H421" s="157">
        <f>SUM(H422:H422)</f>
        <v>0</v>
      </c>
      <c r="I421" s="21">
        <f>SUM(I422:I422)</f>
        <v>0</v>
      </c>
      <c r="J421" s="21"/>
      <c r="K421" s="21">
        <f>SUM(K422:K422)</f>
        <v>0</v>
      </c>
      <c r="L421" s="21">
        <f>SUM(L422:L422)</f>
        <v>0</v>
      </c>
      <c r="M421" s="21">
        <f>SUM(M422:M422)</f>
        <v>0</v>
      </c>
      <c r="N421" s="21">
        <f>SUM(N422:N422)</f>
        <v>0</v>
      </c>
      <c r="O421" s="142"/>
      <c r="P421" s="12"/>
    </row>
    <row r="422" spans="1:16" ht="12.75">
      <c r="A422" s="10">
        <v>1</v>
      </c>
      <c r="B422" s="188"/>
      <c r="C422" s="239"/>
      <c r="D422" s="214"/>
      <c r="E422" s="236"/>
      <c r="F422" s="236"/>
      <c r="G422" s="236"/>
      <c r="H422" s="208"/>
      <c r="I422" s="213"/>
      <c r="J422" s="236"/>
      <c r="K422" s="208"/>
      <c r="L422" s="213"/>
      <c r="M422" s="205"/>
      <c r="N422" s="20">
        <f t="shared" si="7"/>
        <v>0</v>
      </c>
      <c r="O422" s="142">
        <v>120</v>
      </c>
      <c r="P422" s="12"/>
    </row>
    <row r="423" spans="1:16" ht="15" customHeight="1">
      <c r="A423" s="10"/>
      <c r="B423" s="586" t="s">
        <v>636</v>
      </c>
      <c r="C423" s="587"/>
      <c r="D423" s="587"/>
      <c r="E423" s="587"/>
      <c r="F423" s="587"/>
      <c r="G423" s="588"/>
      <c r="H423" s="226">
        <f>SUM(H424:H426)</f>
        <v>0</v>
      </c>
      <c r="I423" s="225">
        <f>SUM(I424:I426)</f>
        <v>0</v>
      </c>
      <c r="J423" s="225"/>
      <c r="K423" s="225">
        <f>SUM(K424:K426)</f>
        <v>0</v>
      </c>
      <c r="L423" s="225">
        <f>SUM(L424:L426)</f>
        <v>0</v>
      </c>
      <c r="M423" s="225">
        <f>SUM(M424:M426)</f>
        <v>0</v>
      </c>
      <c r="N423" s="225">
        <f>SUM(N424:N426)</f>
        <v>0</v>
      </c>
      <c r="O423" s="142"/>
      <c r="P423" s="12"/>
    </row>
    <row r="424" spans="1:16" ht="12.75">
      <c r="A424" s="10">
        <v>1</v>
      </c>
      <c r="B424" s="194"/>
      <c r="C424" s="242" t="s">
        <v>545</v>
      </c>
      <c r="D424" s="242" t="s">
        <v>580</v>
      </c>
      <c r="E424" s="236"/>
      <c r="F424" s="236"/>
      <c r="G424" s="236"/>
      <c r="H424" s="208"/>
      <c r="I424" s="213"/>
      <c r="J424" s="236"/>
      <c r="K424" s="208"/>
      <c r="L424" s="213"/>
      <c r="M424" s="20"/>
      <c r="N424" s="20">
        <f t="shared" si="7"/>
        <v>0</v>
      </c>
      <c r="O424" s="142">
        <v>12</v>
      </c>
      <c r="P424" s="12"/>
    </row>
    <row r="425" spans="1:16" ht="12.75">
      <c r="A425" s="10">
        <v>2</v>
      </c>
      <c r="B425" s="194"/>
      <c r="C425" s="242"/>
      <c r="D425" s="242"/>
      <c r="E425" s="236"/>
      <c r="F425" s="236"/>
      <c r="G425" s="236"/>
      <c r="H425" s="208"/>
      <c r="I425" s="213"/>
      <c r="J425" s="236"/>
      <c r="K425" s="208"/>
      <c r="L425" s="213"/>
      <c r="M425" s="20"/>
      <c r="N425" s="20">
        <f t="shared" si="7"/>
        <v>0</v>
      </c>
      <c r="O425" s="142"/>
      <c r="P425" s="12"/>
    </row>
    <row r="426" spans="1:16" ht="12.75">
      <c r="A426" s="10">
        <v>3</v>
      </c>
      <c r="B426" s="194"/>
      <c r="C426" s="242"/>
      <c r="D426" s="242"/>
      <c r="E426" s="236"/>
      <c r="F426" s="236"/>
      <c r="G426" s="236"/>
      <c r="H426" s="208"/>
      <c r="I426" s="213"/>
      <c r="J426" s="236"/>
      <c r="K426" s="208"/>
      <c r="L426" s="213"/>
      <c r="M426" s="20"/>
      <c r="N426" s="20">
        <f t="shared" si="7"/>
        <v>0</v>
      </c>
      <c r="O426" s="142"/>
      <c r="P426" s="12"/>
    </row>
    <row r="427" spans="1:16" ht="12.75">
      <c r="A427" s="190">
        <v>4</v>
      </c>
      <c r="B427" s="184"/>
      <c r="C427" s="184"/>
      <c r="D427" s="184"/>
      <c r="E427" s="184"/>
      <c r="F427" s="184"/>
      <c r="G427" s="184"/>
      <c r="H427" s="208"/>
      <c r="I427" s="329"/>
      <c r="J427" s="184"/>
      <c r="K427" s="208"/>
      <c r="L427" s="208"/>
      <c r="M427" s="184"/>
      <c r="N427" s="184"/>
      <c r="O427" s="184"/>
      <c r="P427" s="184"/>
    </row>
    <row r="428" spans="1:16" ht="12.75">
      <c r="A428" s="328"/>
      <c r="B428" s="589" t="s">
        <v>624</v>
      </c>
      <c r="C428" s="589"/>
      <c r="D428" s="589"/>
      <c r="E428" s="589"/>
      <c r="F428" s="589"/>
      <c r="G428" s="589"/>
      <c r="H428" s="589"/>
      <c r="I428" s="589"/>
      <c r="J428" s="589"/>
      <c r="K428" s="589"/>
      <c r="L428" s="589"/>
      <c r="M428" s="589"/>
      <c r="N428" s="589"/>
      <c r="O428" s="589"/>
      <c r="P428" s="589"/>
    </row>
    <row r="429" spans="1:16" ht="12.75">
      <c r="A429" s="190">
        <v>1</v>
      </c>
      <c r="B429" s="184"/>
      <c r="C429" s="184"/>
      <c r="D429" s="184"/>
      <c r="E429" s="184"/>
      <c r="F429" s="184"/>
      <c r="G429" s="184"/>
      <c r="H429" s="208"/>
      <c r="I429" s="329"/>
      <c r="J429" s="184"/>
      <c r="K429" s="208"/>
      <c r="L429" s="208"/>
      <c r="M429" s="184"/>
      <c r="N429" s="184"/>
      <c r="O429" s="184"/>
      <c r="P429" s="184"/>
    </row>
    <row r="430" spans="1:16" ht="12.75">
      <c r="A430" s="190">
        <v>2</v>
      </c>
      <c r="B430" s="184" t="s">
        <v>637</v>
      </c>
      <c r="C430" s="184"/>
      <c r="D430" s="184"/>
      <c r="E430" s="184"/>
      <c r="F430" s="184"/>
      <c r="G430" s="184"/>
      <c r="H430" s="208"/>
      <c r="I430" s="329"/>
      <c r="J430" s="184"/>
      <c r="K430" s="208"/>
      <c r="L430" s="208"/>
      <c r="M430" s="184"/>
      <c r="N430" s="184"/>
      <c r="O430" s="184"/>
      <c r="P430" s="184"/>
    </row>
    <row r="431" spans="1:16" ht="12.75">
      <c r="A431" s="190">
        <v>3</v>
      </c>
      <c r="B431" s="184"/>
      <c r="C431" s="184"/>
      <c r="D431" s="184"/>
      <c r="E431" s="184"/>
      <c r="F431" s="184"/>
      <c r="G431" s="184"/>
      <c r="H431" s="208"/>
      <c r="I431" s="329"/>
      <c r="J431" s="184"/>
      <c r="K431" s="208"/>
      <c r="L431" s="208"/>
      <c r="M431" s="184"/>
      <c r="N431" s="184"/>
      <c r="O431" s="184"/>
      <c r="P431" s="184"/>
    </row>
    <row r="432" spans="1:16" ht="15.75">
      <c r="A432" s="190">
        <v>4</v>
      </c>
      <c r="B432" s="184"/>
      <c r="C432" s="330"/>
      <c r="D432" s="331"/>
      <c r="E432" s="332"/>
      <c r="F432" s="330"/>
      <c r="G432" s="330"/>
      <c r="H432" s="333"/>
      <c r="I432" s="334"/>
      <c r="J432" s="330"/>
      <c r="K432" s="333"/>
      <c r="L432" s="333"/>
      <c r="M432" s="330"/>
      <c r="N432" s="330"/>
      <c r="O432" s="184"/>
      <c r="P432" s="184"/>
    </row>
    <row r="433" spans="1:16" ht="15.75">
      <c r="A433" s="190">
        <v>5</v>
      </c>
      <c r="B433" s="184"/>
      <c r="C433" s="330"/>
      <c r="D433" s="331"/>
      <c r="E433" s="332"/>
      <c r="F433" s="330"/>
      <c r="G433" s="330"/>
      <c r="H433" s="333"/>
      <c r="I433" s="334"/>
      <c r="J433" s="330"/>
      <c r="K433" s="333"/>
      <c r="L433" s="333"/>
      <c r="M433" s="330"/>
      <c r="N433" s="330"/>
      <c r="O433" s="184"/>
      <c r="P433" s="184"/>
    </row>
    <row r="434" spans="1:14" ht="15.75">
      <c r="A434" s="328"/>
      <c r="B434" s="14"/>
      <c r="C434" s="4"/>
      <c r="D434" s="230"/>
      <c r="E434" s="285"/>
      <c r="F434" s="4"/>
      <c r="G434" s="4"/>
      <c r="H434" s="80"/>
      <c r="I434" s="17"/>
      <c r="J434" s="4"/>
      <c r="K434" s="80"/>
      <c r="L434" s="80"/>
      <c r="M434" s="4"/>
      <c r="N434" s="4"/>
    </row>
    <row r="435" spans="4:8" ht="15">
      <c r="D435" s="60"/>
      <c r="E435" s="60"/>
      <c r="F435" s="60"/>
      <c r="G435" s="60"/>
      <c r="H435" s="327"/>
    </row>
    <row r="436" spans="2:14" ht="30" customHeight="1">
      <c r="B436" s="163" t="s">
        <v>126</v>
      </c>
      <c r="C436" s="164"/>
      <c r="D436" s="590"/>
      <c r="E436" s="590"/>
      <c r="F436" s="590"/>
      <c r="G436" s="590"/>
      <c r="H436" s="590"/>
      <c r="I436" s="228"/>
      <c r="J436" s="175"/>
      <c r="K436" s="228"/>
      <c r="L436" s="559"/>
      <c r="M436" s="559"/>
      <c r="N436" s="559"/>
    </row>
    <row r="437" spans="2:14" ht="12.75">
      <c r="B437" s="164"/>
      <c r="C437" s="164"/>
      <c r="D437" s="542" t="s">
        <v>7</v>
      </c>
      <c r="E437" s="542"/>
      <c r="F437" s="542"/>
      <c r="G437" s="542"/>
      <c r="H437" s="542"/>
      <c r="I437" s="229"/>
      <c r="J437" s="168" t="s">
        <v>8</v>
      </c>
      <c r="K437" s="229"/>
      <c r="L437" s="542" t="s">
        <v>569</v>
      </c>
      <c r="M437" s="542"/>
      <c r="N437" s="542"/>
    </row>
    <row r="438" spans="2:14" ht="27" customHeight="1">
      <c r="B438" s="177" t="s">
        <v>567</v>
      </c>
      <c r="C438" s="164"/>
      <c r="D438" s="590"/>
      <c r="E438" s="590"/>
      <c r="F438" s="590"/>
      <c r="G438" s="590"/>
      <c r="H438" s="590"/>
      <c r="I438" s="228"/>
      <c r="J438" s="175"/>
      <c r="K438" s="228"/>
      <c r="L438" s="559"/>
      <c r="M438" s="559"/>
      <c r="N438" s="559"/>
    </row>
    <row r="439" spans="2:14" ht="12.75">
      <c r="B439" s="164"/>
      <c r="C439" s="164"/>
      <c r="D439" s="542" t="s">
        <v>7</v>
      </c>
      <c r="E439" s="542"/>
      <c r="F439" s="542"/>
      <c r="G439" s="542"/>
      <c r="H439" s="542"/>
      <c r="I439" s="229"/>
      <c r="J439" s="168" t="s">
        <v>8</v>
      </c>
      <c r="K439" s="229"/>
      <c r="L439" s="542" t="s">
        <v>569</v>
      </c>
      <c r="M439" s="542"/>
      <c r="N439" s="542"/>
    </row>
    <row r="440" spans="2:14" ht="29.25" customHeight="1">
      <c r="B440" s="163" t="s">
        <v>127</v>
      </c>
      <c r="C440" s="164"/>
      <c r="D440" s="590"/>
      <c r="E440" s="590"/>
      <c r="F440" s="590"/>
      <c r="G440" s="590"/>
      <c r="H440" s="590"/>
      <c r="I440" s="228"/>
      <c r="J440" s="175"/>
      <c r="K440" s="228"/>
      <c r="L440" s="559"/>
      <c r="M440" s="559"/>
      <c r="N440" s="559"/>
    </row>
    <row r="441" spans="4:14" ht="12.75">
      <c r="D441" s="561" t="s">
        <v>7</v>
      </c>
      <c r="E441" s="561"/>
      <c r="F441" s="561"/>
      <c r="G441" s="561"/>
      <c r="H441" s="561"/>
      <c r="I441" s="174"/>
      <c r="J441" s="168" t="s">
        <v>8</v>
      </c>
      <c r="L441" s="542" t="s">
        <v>569</v>
      </c>
      <c r="M441" s="542"/>
      <c r="N441" s="542"/>
    </row>
  </sheetData>
  <sheetProtection/>
  <mergeCells count="67">
    <mergeCell ref="D440:H440"/>
    <mergeCell ref="L440:N440"/>
    <mergeCell ref="D441:H441"/>
    <mergeCell ref="L441:N441"/>
    <mergeCell ref="D437:H437"/>
    <mergeCell ref="L437:N437"/>
    <mergeCell ref="D438:H438"/>
    <mergeCell ref="L438:N438"/>
    <mergeCell ref="D439:H439"/>
    <mergeCell ref="L439:N439"/>
    <mergeCell ref="B415:P415"/>
    <mergeCell ref="B416:G416"/>
    <mergeCell ref="B421:G421"/>
    <mergeCell ref="B423:G423"/>
    <mergeCell ref="B428:P428"/>
    <mergeCell ref="D436:H436"/>
    <mergeCell ref="L436:N436"/>
    <mergeCell ref="B238:G238"/>
    <mergeCell ref="B255:G255"/>
    <mergeCell ref="B259:G259"/>
    <mergeCell ref="B338:G338"/>
    <mergeCell ref="B345:G345"/>
    <mergeCell ref="B383:G383"/>
    <mergeCell ref="B227:P227"/>
    <mergeCell ref="B228:G228"/>
    <mergeCell ref="B230:G230"/>
    <mergeCell ref="B232:G232"/>
    <mergeCell ref="B235:P235"/>
    <mergeCell ref="B236:G236"/>
    <mergeCell ref="B146:P146"/>
    <mergeCell ref="B147:G147"/>
    <mergeCell ref="B149:G149"/>
    <mergeCell ref="B158:G158"/>
    <mergeCell ref="B214:G214"/>
    <mergeCell ref="B224:G224"/>
    <mergeCell ref="B52:G52"/>
    <mergeCell ref="B111:G111"/>
    <mergeCell ref="B116:G116"/>
    <mergeCell ref="B121:P121"/>
    <mergeCell ref="B122:G122"/>
    <mergeCell ref="B124:G124"/>
    <mergeCell ref="N27:N28"/>
    <mergeCell ref="O27:O28"/>
    <mergeCell ref="Q27:Q28"/>
    <mergeCell ref="B30:P30"/>
    <mergeCell ref="B31:F31"/>
    <mergeCell ref="B42:G42"/>
    <mergeCell ref="P24:P28"/>
    <mergeCell ref="Q24:Q25"/>
    <mergeCell ref="D26:D28"/>
    <mergeCell ref="E26:E28"/>
    <mergeCell ref="F26:F28"/>
    <mergeCell ref="H27:H28"/>
    <mergeCell ref="I27:I28"/>
    <mergeCell ref="K27:K28"/>
    <mergeCell ref="L27:L28"/>
    <mergeCell ref="M27:M28"/>
    <mergeCell ref="A5:D5"/>
    <mergeCell ref="A7:P7"/>
    <mergeCell ref="A24:A28"/>
    <mergeCell ref="B24:B28"/>
    <mergeCell ref="C24:C28"/>
    <mergeCell ref="D24:F25"/>
    <mergeCell ref="G24:G28"/>
    <mergeCell ref="H24:I26"/>
    <mergeCell ref="J24:J28"/>
    <mergeCell ref="K24:O26"/>
  </mergeCells>
  <printOptions/>
  <pageMargins left="0.31496062992125984" right="0.31496062992125984" top="0.34" bottom="0.16" header="0.2" footer="0.16"/>
  <pageSetup horizontalDpi="600" verticalDpi="600" orientation="landscape" paperSize="9" scale="71" r:id="rId1"/>
  <rowBreaks count="2" manualBreakCount="2">
    <brk id="337" max="15" man="1"/>
    <brk id="399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1"/>
  <dimension ref="A3:S633"/>
  <sheetViews>
    <sheetView workbookViewId="0" topLeftCell="A31">
      <selection activeCell="A13" sqref="A13:P13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2.375" style="1" bestFit="1" customWidth="1"/>
    <col min="6" max="6" width="9.125" style="1" customWidth="1"/>
    <col min="7" max="7" width="7.125" style="1" customWidth="1"/>
    <col min="8" max="15" width="9.125" style="1" customWidth="1"/>
    <col min="16" max="16" width="13.125" style="1" customWidth="1"/>
    <col min="17" max="19" width="9.125" style="1" customWidth="1"/>
    <col min="20" max="16384" width="9.125" style="1" customWidth="1"/>
  </cols>
  <sheetData>
    <row r="1" ht="12.75"/>
    <row r="2" ht="12.75"/>
    <row r="3" ht="15">
      <c r="K3" s="24" t="s">
        <v>45</v>
      </c>
    </row>
    <row r="4" spans="1:12" ht="15" customHeight="1">
      <c r="A4" s="517" t="str">
        <f>Заполнить!$B$3</f>
        <v>Петрівська селищна рада</v>
      </c>
      <c r="B4" s="517"/>
      <c r="C4" s="517"/>
      <c r="D4" s="517"/>
      <c r="K4" s="24" t="s">
        <v>46</v>
      </c>
      <c r="L4" s="23"/>
    </row>
    <row r="5" spans="1:12" ht="15" customHeight="1">
      <c r="A5" s="518" t="s">
        <v>47</v>
      </c>
      <c r="B5" s="518"/>
      <c r="C5" s="518"/>
      <c r="D5" s="518"/>
      <c r="K5" s="13" t="s">
        <v>98</v>
      </c>
      <c r="L5" s="23"/>
    </row>
    <row r="6" ht="15" customHeight="1">
      <c r="L6" s="23"/>
    </row>
    <row r="7" spans="1:16" ht="20.25">
      <c r="A7" s="519" t="s">
        <v>1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</row>
    <row r="8" spans="1:16" ht="15.75">
      <c r="A8" s="520" t="s">
        <v>2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</row>
    <row r="9" spans="1:16" ht="15.75">
      <c r="A9" s="521" t="str">
        <f>Заполнить!$B$6</f>
        <v>«21» грудня 2019 р. №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</row>
    <row r="11" spans="1:16" ht="15.75">
      <c r="A11" s="522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«21» грудня 2019 р. №  виконано знімання фактичних залишків </v>
      </c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</row>
    <row r="12" spans="1:16" ht="15.75">
      <c r="A12" s="522" t="s">
        <v>427</v>
      </c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</row>
    <row r="13" spans="1:16" ht="31.5" customHeight="1">
      <c r="A13" s="523"/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</row>
    <row r="14" spans="1:16" s="30" customFormat="1" ht="12.75">
      <c r="A14" s="518" t="s">
        <v>65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</row>
    <row r="15" spans="1:16" s="30" customFormat="1" ht="15.75">
      <c r="A15" s="524" t="s">
        <v>415</v>
      </c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</row>
    <row r="16" spans="1:16" s="30" customFormat="1" ht="15.75">
      <c r="A16" s="94"/>
      <c r="B16" s="525" t="s">
        <v>269</v>
      </c>
      <c r="C16" s="525"/>
      <c r="D16" s="525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4" ht="15.75">
      <c r="A17" s="526" t="str">
        <f>CONCATENATE("станом на ",Заполнить!$B$7)</f>
        <v>станом на </v>
      </c>
      <c r="B17" s="526"/>
      <c r="C17" s="526"/>
      <c r="D17" s="526"/>
    </row>
    <row r="19" spans="1:16" ht="13.5" customHeight="1">
      <c r="A19" s="527" t="s">
        <v>4</v>
      </c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</row>
    <row r="20" spans="1:16" ht="12.75">
      <c r="A20" s="528" t="s">
        <v>5</v>
      </c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</row>
    <row r="21" spans="1:16" ht="18" customHeight="1">
      <c r="A21" s="528"/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529" t="s">
        <v>6</v>
      </c>
      <c r="B23" s="529"/>
      <c r="C23" s="530"/>
      <c r="D23" s="530"/>
      <c r="E23" s="530"/>
      <c r="F23" s="26"/>
      <c r="G23" s="73"/>
      <c r="H23" s="26"/>
      <c r="I23" s="530"/>
      <c r="J23" s="530"/>
      <c r="K23" s="530"/>
      <c r="L23" s="26"/>
      <c r="M23" s="26"/>
      <c r="N23" s="26"/>
      <c r="O23" s="26"/>
      <c r="P23" s="26"/>
    </row>
    <row r="24" spans="1:19" s="28" customFormat="1" ht="11.25">
      <c r="A24" s="27"/>
      <c r="B24" s="27"/>
      <c r="D24" s="27" t="s">
        <v>7</v>
      </c>
      <c r="F24" s="27"/>
      <c r="G24" s="27" t="s">
        <v>8</v>
      </c>
      <c r="H24" s="27"/>
      <c r="I24" s="27"/>
      <c r="J24" s="28" t="s">
        <v>48</v>
      </c>
      <c r="K24" s="27"/>
      <c r="L24" s="27"/>
      <c r="M24" s="27"/>
      <c r="N24" s="27"/>
      <c r="O24" s="27"/>
      <c r="P24" s="27"/>
      <c r="S24" s="108"/>
    </row>
    <row r="25" spans="2:16" ht="8.25" customHeight="1">
      <c r="B25" s="26"/>
      <c r="D25" s="26"/>
      <c r="E25" s="26" t="s">
        <v>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2:16" ht="15.75">
      <c r="B26" s="80" t="s">
        <v>49</v>
      </c>
      <c r="C26" s="29" t="str">
        <f>CONCATENATE("розпочата ",Заполнить!$B$8)</f>
        <v>розпочата 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5.75">
      <c r="A27" s="26"/>
      <c r="B27" s="26"/>
      <c r="C27" s="4" t="str">
        <f>CONCATENATE("закінчена ",Заполнить!$B$9)</f>
        <v>закінчена 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8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ht="3" customHeight="1">
      <c r="A29" s="1" t="s">
        <v>41</v>
      </c>
    </row>
    <row r="30" spans="1:16" ht="12.75" customHeight="1">
      <c r="A30" s="531" t="s">
        <v>42</v>
      </c>
      <c r="B30" s="531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</row>
    <row r="31" spans="1:16" ht="12.75">
      <c r="A31" s="531"/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</row>
    <row r="32" ht="12.75">
      <c r="A32" s="15" t="s">
        <v>43</v>
      </c>
    </row>
    <row r="33" ht="9" customHeight="1"/>
    <row r="34" ht="12.75" hidden="1"/>
    <row r="35" spans="1:9" ht="15" customHeight="1">
      <c r="A35" s="532" t="s">
        <v>44</v>
      </c>
      <c r="B35" s="532"/>
      <c r="C35" s="532"/>
      <c r="D35" s="7"/>
      <c r="E35" s="7"/>
      <c r="F35" s="7"/>
      <c r="G35" s="7"/>
      <c r="H35" s="7"/>
      <c r="I35" s="7"/>
    </row>
    <row r="36" spans="1:17" ht="12.75">
      <c r="A36" s="533" t="s">
        <v>23</v>
      </c>
      <c r="B36" s="533" t="s">
        <v>24</v>
      </c>
      <c r="C36" s="533" t="s">
        <v>25</v>
      </c>
      <c r="D36" s="533" t="s">
        <v>10</v>
      </c>
      <c r="E36" s="533"/>
      <c r="F36" s="533"/>
      <c r="G36" s="533" t="s">
        <v>11</v>
      </c>
      <c r="H36" s="533" t="s">
        <v>12</v>
      </c>
      <c r="I36" s="533"/>
      <c r="J36" s="533" t="s">
        <v>34</v>
      </c>
      <c r="K36" s="533" t="s">
        <v>36</v>
      </c>
      <c r="L36" s="533"/>
      <c r="M36" s="533"/>
      <c r="N36" s="533"/>
      <c r="O36" s="533"/>
      <c r="P36" s="533" t="s">
        <v>13</v>
      </c>
      <c r="Q36" s="534"/>
    </row>
    <row r="37" spans="1:17" ht="12.75">
      <c r="A37" s="533"/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4"/>
    </row>
    <row r="38" spans="1:17" ht="12.75">
      <c r="A38" s="533"/>
      <c r="B38" s="533"/>
      <c r="C38" s="533"/>
      <c r="D38" s="535" t="s">
        <v>26</v>
      </c>
      <c r="E38" s="535" t="s">
        <v>14</v>
      </c>
      <c r="F38" s="535" t="s">
        <v>15</v>
      </c>
      <c r="G38" s="533"/>
      <c r="H38" s="533"/>
      <c r="I38" s="533"/>
      <c r="J38" s="533"/>
      <c r="K38" s="533"/>
      <c r="L38" s="533"/>
      <c r="M38" s="533"/>
      <c r="N38" s="533"/>
      <c r="O38" s="533"/>
      <c r="P38" s="533"/>
      <c r="Q38" s="9"/>
    </row>
    <row r="39" spans="1:17" ht="61.5" customHeight="1">
      <c r="A39" s="533"/>
      <c r="B39" s="533"/>
      <c r="C39" s="533"/>
      <c r="D39" s="535"/>
      <c r="E39" s="535"/>
      <c r="F39" s="535"/>
      <c r="G39" s="533"/>
      <c r="H39" s="535" t="s">
        <v>16</v>
      </c>
      <c r="I39" s="535" t="s">
        <v>17</v>
      </c>
      <c r="J39" s="533"/>
      <c r="K39" s="535" t="s">
        <v>16</v>
      </c>
      <c r="L39" s="535" t="s">
        <v>18</v>
      </c>
      <c r="M39" s="535" t="s">
        <v>27</v>
      </c>
      <c r="N39" s="535" t="s">
        <v>19</v>
      </c>
      <c r="O39" s="535" t="s">
        <v>20</v>
      </c>
      <c r="P39" s="533"/>
      <c r="Q39" s="534"/>
    </row>
    <row r="40" spans="1:17" ht="12.75">
      <c r="A40" s="533"/>
      <c r="B40" s="533"/>
      <c r="C40" s="533"/>
      <c r="D40" s="535"/>
      <c r="E40" s="535"/>
      <c r="F40" s="535"/>
      <c r="G40" s="533"/>
      <c r="H40" s="535"/>
      <c r="I40" s="535"/>
      <c r="J40" s="533"/>
      <c r="K40" s="535"/>
      <c r="L40" s="535"/>
      <c r="M40" s="535"/>
      <c r="N40" s="535"/>
      <c r="O40" s="535"/>
      <c r="P40" s="533"/>
      <c r="Q40" s="534"/>
    </row>
    <row r="41" spans="1:17" ht="12.75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1">
        <v>6</v>
      </c>
      <c r="G41" s="11">
        <v>7</v>
      </c>
      <c r="H41" s="11">
        <v>8</v>
      </c>
      <c r="I41" s="11">
        <v>9</v>
      </c>
      <c r="J41" s="11">
        <v>10</v>
      </c>
      <c r="K41" s="11">
        <v>11</v>
      </c>
      <c r="L41" s="11">
        <v>12</v>
      </c>
      <c r="M41" s="11">
        <v>13</v>
      </c>
      <c r="N41" s="11">
        <v>14</v>
      </c>
      <c r="O41" s="11">
        <v>15</v>
      </c>
      <c r="P41" s="11">
        <v>16</v>
      </c>
      <c r="Q41" s="9"/>
    </row>
    <row r="42" spans="1:17" ht="12.75">
      <c r="A42" s="10">
        <v>1</v>
      </c>
      <c r="B42" s="12"/>
      <c r="C42" s="12"/>
      <c r="D42" s="12"/>
      <c r="E42" s="12"/>
      <c r="F42" s="12"/>
      <c r="G42" s="12"/>
      <c r="H42" s="18"/>
      <c r="I42" s="20"/>
      <c r="J42" s="12"/>
      <c r="K42" s="18"/>
      <c r="L42" s="20"/>
      <c r="M42" s="20"/>
      <c r="N42" s="20"/>
      <c r="O42" s="18"/>
      <c r="P42" s="12"/>
      <c r="Q42" s="9"/>
    </row>
    <row r="43" spans="1:17" ht="12.75">
      <c r="A43" s="10">
        <v>2</v>
      </c>
      <c r="B43" s="12"/>
      <c r="C43" s="12"/>
      <c r="D43" s="12"/>
      <c r="E43" s="12"/>
      <c r="F43" s="12"/>
      <c r="G43" s="12"/>
      <c r="H43" s="18"/>
      <c r="I43" s="20"/>
      <c r="J43" s="12"/>
      <c r="K43" s="18"/>
      <c r="L43" s="20"/>
      <c r="M43" s="20"/>
      <c r="N43" s="20"/>
      <c r="O43" s="18"/>
      <c r="P43" s="12"/>
      <c r="Q43" s="9"/>
    </row>
    <row r="44" spans="1:17" ht="12.75">
      <c r="A44" s="10">
        <v>3</v>
      </c>
      <c r="B44" s="12"/>
      <c r="C44" s="12"/>
      <c r="D44" s="12"/>
      <c r="E44" s="12"/>
      <c r="F44" s="12"/>
      <c r="G44" s="12"/>
      <c r="H44" s="18"/>
      <c r="I44" s="20"/>
      <c r="J44" s="12"/>
      <c r="K44" s="18"/>
      <c r="L44" s="20"/>
      <c r="M44" s="20"/>
      <c r="N44" s="20"/>
      <c r="O44" s="18"/>
      <c r="P44" s="12"/>
      <c r="Q44" s="9"/>
    </row>
    <row r="45" spans="1:17" ht="12.75">
      <c r="A45" s="10">
        <v>4</v>
      </c>
      <c r="B45" s="12"/>
      <c r="C45" s="12"/>
      <c r="D45" s="12"/>
      <c r="E45" s="12"/>
      <c r="F45" s="12"/>
      <c r="G45" s="12"/>
      <c r="H45" s="18"/>
      <c r="I45" s="20"/>
      <c r="J45" s="12"/>
      <c r="K45" s="18"/>
      <c r="L45" s="20"/>
      <c r="M45" s="20"/>
      <c r="N45" s="20"/>
      <c r="O45" s="18"/>
      <c r="P45" s="12"/>
      <c r="Q45" s="9"/>
    </row>
    <row r="46" spans="1:17" ht="12.75">
      <c r="A46" s="10">
        <v>5</v>
      </c>
      <c r="B46" s="12"/>
      <c r="C46" s="12"/>
      <c r="D46" s="12"/>
      <c r="E46" s="12"/>
      <c r="F46" s="12"/>
      <c r="G46" s="12"/>
      <c r="H46" s="18"/>
      <c r="I46" s="20"/>
      <c r="J46" s="12"/>
      <c r="K46" s="18"/>
      <c r="L46" s="20"/>
      <c r="M46" s="20"/>
      <c r="N46" s="20"/>
      <c r="O46" s="18"/>
      <c r="P46" s="12"/>
      <c r="Q46" s="9"/>
    </row>
    <row r="47" spans="1:17" ht="12.75">
      <c r="A47" s="10">
        <v>6</v>
      </c>
      <c r="B47" s="12"/>
      <c r="C47" s="12"/>
      <c r="D47" s="12"/>
      <c r="E47" s="12"/>
      <c r="F47" s="12"/>
      <c r="G47" s="12"/>
      <c r="H47" s="18"/>
      <c r="I47" s="20"/>
      <c r="J47" s="12"/>
      <c r="K47" s="18"/>
      <c r="L47" s="20"/>
      <c r="M47" s="20"/>
      <c r="N47" s="20"/>
      <c r="O47" s="18"/>
      <c r="P47" s="12"/>
      <c r="Q47" s="9"/>
    </row>
    <row r="48" spans="1:17" ht="12.75">
      <c r="A48" s="536" t="s">
        <v>465</v>
      </c>
      <c r="B48" s="536"/>
      <c r="C48" s="536"/>
      <c r="D48" s="536"/>
      <c r="E48" s="536"/>
      <c r="F48" s="536"/>
      <c r="G48" s="537"/>
      <c r="H48" s="19">
        <f>SUM(H42:H47)</f>
        <v>0</v>
      </c>
      <c r="I48" s="21">
        <f>SUM(I42:I47)</f>
        <v>0</v>
      </c>
      <c r="J48" s="154"/>
      <c r="K48" s="19">
        <f>SUM(K42:K47)</f>
        <v>0</v>
      </c>
      <c r="L48" s="21">
        <f>SUM(L42:L47)</f>
        <v>0</v>
      </c>
      <c r="M48" s="21">
        <f>SUM(M42:M47)</f>
        <v>0</v>
      </c>
      <c r="N48" s="21">
        <f>SUM(N42:N47)</f>
        <v>0</v>
      </c>
      <c r="O48" s="155"/>
      <c r="P48" s="122"/>
      <c r="Q48" s="9"/>
    </row>
    <row r="49" spans="1:17" ht="12.75">
      <c r="A49" s="1" t="e">
        <f>CONCATENATE("Число порядкових номерів на сторінці: ",ЧислоПрописом(COUNTA(A42:A47))," (з ",A42," по ",A47,")")</f>
        <v>#NAME?</v>
      </c>
      <c r="B49" s="122"/>
      <c r="C49" s="122"/>
      <c r="D49" s="122"/>
      <c r="E49" s="122"/>
      <c r="F49" s="122"/>
      <c r="G49" s="135" t="e">
        <f>CONCATENATE("Загальна кількість у натуральних вимірах фактично на сторінці: ",ЧислоПрописом(H48))</f>
        <v>#NAME?</v>
      </c>
      <c r="H49" s="155"/>
      <c r="I49" s="156"/>
      <c r="J49" s="154"/>
      <c r="K49" s="155"/>
      <c r="L49" s="156"/>
      <c r="M49" s="156"/>
      <c r="N49" s="156"/>
      <c r="O49" s="155"/>
      <c r="P49" s="122"/>
      <c r="Q49" s="9"/>
    </row>
    <row r="50" spans="2:17" ht="12.75">
      <c r="B50" s="132"/>
      <c r="C50" s="132"/>
      <c r="E50" s="122"/>
      <c r="G50" s="135" t="e">
        <f>CONCATENATE("Загальна кількість у натуральних вимірах за даними бухобліку на сторінці: ",ЧислоПрописом(K48))</f>
        <v>#NAME?</v>
      </c>
      <c r="H50" s="155"/>
      <c r="I50" s="156"/>
      <c r="J50" s="154"/>
      <c r="K50" s="155"/>
      <c r="L50" s="156"/>
      <c r="M50" s="156"/>
      <c r="N50" s="156"/>
      <c r="O50" s="155"/>
      <c r="P50" s="122"/>
      <c r="Q50" s="9"/>
    </row>
    <row r="51" spans="1:17" ht="12.75">
      <c r="A51" s="533" t="s">
        <v>23</v>
      </c>
      <c r="B51" s="533" t="s">
        <v>24</v>
      </c>
      <c r="C51" s="533" t="s">
        <v>25</v>
      </c>
      <c r="D51" s="533" t="s">
        <v>10</v>
      </c>
      <c r="E51" s="533"/>
      <c r="F51" s="533"/>
      <c r="G51" s="533" t="s">
        <v>11</v>
      </c>
      <c r="H51" s="533" t="s">
        <v>12</v>
      </c>
      <c r="I51" s="533"/>
      <c r="J51" s="533" t="s">
        <v>34</v>
      </c>
      <c r="K51" s="533" t="s">
        <v>36</v>
      </c>
      <c r="L51" s="533"/>
      <c r="M51" s="533"/>
      <c r="N51" s="533"/>
      <c r="O51" s="533"/>
      <c r="P51" s="533" t="s">
        <v>13</v>
      </c>
      <c r="Q51" s="9"/>
    </row>
    <row r="52" spans="1:17" ht="12.75">
      <c r="A52" s="533"/>
      <c r="B52" s="533"/>
      <c r="C52" s="533"/>
      <c r="D52" s="533"/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3"/>
      <c r="P52" s="533"/>
      <c r="Q52" s="9"/>
    </row>
    <row r="53" spans="1:17" ht="12.75">
      <c r="A53" s="533"/>
      <c r="B53" s="533"/>
      <c r="C53" s="533"/>
      <c r="D53" s="535" t="s">
        <v>26</v>
      </c>
      <c r="E53" s="535" t="s">
        <v>14</v>
      </c>
      <c r="F53" s="535" t="s">
        <v>15</v>
      </c>
      <c r="G53" s="533"/>
      <c r="H53" s="533"/>
      <c r="I53" s="533"/>
      <c r="J53" s="533"/>
      <c r="K53" s="533"/>
      <c r="L53" s="533"/>
      <c r="M53" s="533"/>
      <c r="N53" s="533"/>
      <c r="O53" s="533"/>
      <c r="P53" s="533"/>
      <c r="Q53" s="9"/>
    </row>
    <row r="54" spans="1:17" ht="33.75" customHeight="1">
      <c r="A54" s="533"/>
      <c r="B54" s="533"/>
      <c r="C54" s="533"/>
      <c r="D54" s="535"/>
      <c r="E54" s="535"/>
      <c r="F54" s="535"/>
      <c r="G54" s="533"/>
      <c r="H54" s="535" t="s">
        <v>16</v>
      </c>
      <c r="I54" s="535" t="s">
        <v>17</v>
      </c>
      <c r="J54" s="533"/>
      <c r="K54" s="535" t="s">
        <v>16</v>
      </c>
      <c r="L54" s="535" t="s">
        <v>18</v>
      </c>
      <c r="M54" s="535" t="s">
        <v>27</v>
      </c>
      <c r="N54" s="535" t="s">
        <v>19</v>
      </c>
      <c r="O54" s="535" t="s">
        <v>20</v>
      </c>
      <c r="P54" s="533"/>
      <c r="Q54" s="9"/>
    </row>
    <row r="55" spans="1:17" ht="31.5" customHeight="1">
      <c r="A55" s="533"/>
      <c r="B55" s="533"/>
      <c r="C55" s="533"/>
      <c r="D55" s="535"/>
      <c r="E55" s="535"/>
      <c r="F55" s="535"/>
      <c r="G55" s="533"/>
      <c r="H55" s="535"/>
      <c r="I55" s="535"/>
      <c r="J55" s="533"/>
      <c r="K55" s="535"/>
      <c r="L55" s="535"/>
      <c r="M55" s="535"/>
      <c r="N55" s="535"/>
      <c r="O55" s="535"/>
      <c r="P55" s="533"/>
      <c r="Q55" s="9"/>
    </row>
    <row r="56" spans="1:17" ht="12.7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10</v>
      </c>
      <c r="K56" s="11">
        <v>11</v>
      </c>
      <c r="L56" s="11">
        <v>12</v>
      </c>
      <c r="M56" s="11">
        <v>13</v>
      </c>
      <c r="N56" s="11">
        <v>14</v>
      </c>
      <c r="O56" s="11">
        <v>15</v>
      </c>
      <c r="P56" s="11">
        <v>16</v>
      </c>
      <c r="Q56" s="9"/>
    </row>
    <row r="57" spans="1:17" ht="12.75">
      <c r="A57" s="10">
        <v>7</v>
      </c>
      <c r="B57" s="12"/>
      <c r="C57" s="12"/>
      <c r="D57" s="12"/>
      <c r="E57" s="12"/>
      <c r="F57" s="12"/>
      <c r="G57" s="12"/>
      <c r="H57" s="18"/>
      <c r="I57" s="20"/>
      <c r="J57" s="12"/>
      <c r="K57" s="18"/>
      <c r="L57" s="20"/>
      <c r="M57" s="20"/>
      <c r="N57" s="20"/>
      <c r="O57" s="18"/>
      <c r="P57" s="12"/>
      <c r="Q57" s="9"/>
    </row>
    <row r="58" spans="1:17" ht="12.75">
      <c r="A58" s="10">
        <v>8</v>
      </c>
      <c r="B58" s="12"/>
      <c r="C58" s="12"/>
      <c r="D58" s="12"/>
      <c r="E58" s="12"/>
      <c r="F58" s="12"/>
      <c r="G58" s="12"/>
      <c r="H58" s="18"/>
      <c r="I58" s="20"/>
      <c r="J58" s="12"/>
      <c r="K58" s="18"/>
      <c r="L58" s="20"/>
      <c r="M58" s="20"/>
      <c r="N58" s="20"/>
      <c r="O58" s="18"/>
      <c r="P58" s="12"/>
      <c r="Q58" s="9"/>
    </row>
    <row r="59" spans="1:17" ht="12.75">
      <c r="A59" s="10">
        <v>9</v>
      </c>
      <c r="B59" s="12"/>
      <c r="C59" s="12"/>
      <c r="D59" s="12"/>
      <c r="E59" s="12"/>
      <c r="F59" s="12"/>
      <c r="G59" s="12"/>
      <c r="H59" s="18"/>
      <c r="I59" s="20"/>
      <c r="J59" s="12"/>
      <c r="K59" s="18"/>
      <c r="L59" s="20"/>
      <c r="M59" s="20"/>
      <c r="N59" s="20"/>
      <c r="O59" s="18"/>
      <c r="P59" s="12"/>
      <c r="Q59" s="9"/>
    </row>
    <row r="60" spans="1:17" ht="12.75">
      <c r="A60" s="10">
        <v>10</v>
      </c>
      <c r="B60" s="12"/>
      <c r="C60" s="12"/>
      <c r="D60" s="12"/>
      <c r="E60" s="12"/>
      <c r="F60" s="12"/>
      <c r="G60" s="12"/>
      <c r="H60" s="18"/>
      <c r="I60" s="20"/>
      <c r="J60" s="12"/>
      <c r="K60" s="18"/>
      <c r="L60" s="20"/>
      <c r="M60" s="20"/>
      <c r="N60" s="20"/>
      <c r="O60" s="18"/>
      <c r="P60" s="12"/>
      <c r="Q60" s="9"/>
    </row>
    <row r="61" spans="1:17" ht="12.75">
      <c r="A61" s="10">
        <v>11</v>
      </c>
      <c r="B61" s="12"/>
      <c r="C61" s="12"/>
      <c r="D61" s="12"/>
      <c r="E61" s="12"/>
      <c r="F61" s="12"/>
      <c r="G61" s="12"/>
      <c r="H61" s="18"/>
      <c r="I61" s="20"/>
      <c r="J61" s="12"/>
      <c r="K61" s="18"/>
      <c r="L61" s="20"/>
      <c r="M61" s="20"/>
      <c r="N61" s="20"/>
      <c r="O61" s="18"/>
      <c r="P61" s="12"/>
      <c r="Q61" s="9"/>
    </row>
    <row r="62" spans="1:17" ht="12.75">
      <c r="A62" s="10">
        <v>12</v>
      </c>
      <c r="B62" s="12"/>
      <c r="C62" s="12"/>
      <c r="D62" s="12"/>
      <c r="E62" s="12"/>
      <c r="F62" s="12"/>
      <c r="G62" s="12"/>
      <c r="H62" s="18"/>
      <c r="I62" s="20"/>
      <c r="J62" s="12"/>
      <c r="K62" s="18"/>
      <c r="L62" s="20"/>
      <c r="M62" s="20"/>
      <c r="N62" s="20"/>
      <c r="O62" s="18"/>
      <c r="P62" s="12"/>
      <c r="Q62" s="9"/>
    </row>
    <row r="63" spans="1:17" ht="12.75">
      <c r="A63" s="10">
        <v>13</v>
      </c>
      <c r="B63" s="12"/>
      <c r="C63" s="12"/>
      <c r="D63" s="12"/>
      <c r="E63" s="12"/>
      <c r="F63" s="12"/>
      <c r="G63" s="12"/>
      <c r="H63" s="18"/>
      <c r="I63" s="20"/>
      <c r="J63" s="12"/>
      <c r="K63" s="18"/>
      <c r="L63" s="20"/>
      <c r="M63" s="20"/>
      <c r="N63" s="20"/>
      <c r="O63" s="18"/>
      <c r="P63" s="12"/>
      <c r="Q63" s="9"/>
    </row>
    <row r="64" spans="1:17" ht="12.75">
      <c r="A64" s="10">
        <v>14</v>
      </c>
      <c r="B64" s="12"/>
      <c r="C64" s="12"/>
      <c r="D64" s="12"/>
      <c r="E64" s="12"/>
      <c r="F64" s="12"/>
      <c r="G64" s="12"/>
      <c r="H64" s="18"/>
      <c r="I64" s="20"/>
      <c r="J64" s="12"/>
      <c r="K64" s="18"/>
      <c r="L64" s="20"/>
      <c r="M64" s="20"/>
      <c r="N64" s="20"/>
      <c r="O64" s="18"/>
      <c r="P64" s="12"/>
      <c r="Q64" s="9"/>
    </row>
    <row r="65" spans="1:17" ht="12.75">
      <c r="A65" s="10">
        <v>15</v>
      </c>
      <c r="B65" s="12"/>
      <c r="C65" s="12"/>
      <c r="D65" s="12"/>
      <c r="E65" s="12"/>
      <c r="F65" s="12"/>
      <c r="G65" s="12"/>
      <c r="H65" s="18"/>
      <c r="I65" s="20"/>
      <c r="J65" s="12"/>
      <c r="K65" s="18"/>
      <c r="L65" s="20"/>
      <c r="M65" s="20"/>
      <c r="N65" s="20"/>
      <c r="O65" s="18"/>
      <c r="P65" s="12"/>
      <c r="Q65" s="9"/>
    </row>
    <row r="66" spans="1:17" ht="12.75">
      <c r="A66" s="10">
        <v>16</v>
      </c>
      <c r="B66" s="12"/>
      <c r="C66" s="12"/>
      <c r="D66" s="12"/>
      <c r="E66" s="12"/>
      <c r="F66" s="12"/>
      <c r="G66" s="12"/>
      <c r="H66" s="18"/>
      <c r="I66" s="20"/>
      <c r="J66" s="12"/>
      <c r="K66" s="18"/>
      <c r="L66" s="20"/>
      <c r="M66" s="20"/>
      <c r="N66" s="20"/>
      <c r="O66" s="18"/>
      <c r="P66" s="12"/>
      <c r="Q66" s="9"/>
    </row>
    <row r="67" spans="1:17" ht="12.75">
      <c r="A67" s="10">
        <v>17</v>
      </c>
      <c r="B67" s="12"/>
      <c r="C67" s="12"/>
      <c r="D67" s="12"/>
      <c r="E67" s="12"/>
      <c r="F67" s="12"/>
      <c r="G67" s="12"/>
      <c r="H67" s="18"/>
      <c r="I67" s="20"/>
      <c r="J67" s="12"/>
      <c r="K67" s="18"/>
      <c r="L67" s="20"/>
      <c r="M67" s="20"/>
      <c r="N67" s="20"/>
      <c r="O67" s="18"/>
      <c r="P67" s="12"/>
      <c r="Q67" s="9"/>
    </row>
    <row r="68" spans="1:17" ht="12.75">
      <c r="A68" s="10">
        <v>18</v>
      </c>
      <c r="B68" s="12"/>
      <c r="C68" s="12"/>
      <c r="D68" s="12"/>
      <c r="E68" s="12"/>
      <c r="F68" s="12"/>
      <c r="G68" s="12"/>
      <c r="H68" s="18"/>
      <c r="I68" s="20"/>
      <c r="J68" s="12"/>
      <c r="K68" s="18"/>
      <c r="L68" s="20"/>
      <c r="M68" s="20"/>
      <c r="N68" s="20"/>
      <c r="O68" s="18"/>
      <c r="P68" s="12"/>
      <c r="Q68" s="9"/>
    </row>
    <row r="69" spans="1:17" ht="12.75">
      <c r="A69" s="10">
        <v>19</v>
      </c>
      <c r="B69" s="12"/>
      <c r="C69" s="12"/>
      <c r="D69" s="12"/>
      <c r="E69" s="12"/>
      <c r="F69" s="12"/>
      <c r="G69" s="12"/>
      <c r="H69" s="18"/>
      <c r="I69" s="20"/>
      <c r="J69" s="12"/>
      <c r="K69" s="18"/>
      <c r="L69" s="20"/>
      <c r="M69" s="20"/>
      <c r="N69" s="20"/>
      <c r="O69" s="18"/>
      <c r="P69" s="12"/>
      <c r="Q69" s="9"/>
    </row>
    <row r="70" spans="1:17" ht="12.75">
      <c r="A70" s="10">
        <v>20</v>
      </c>
      <c r="B70" s="12"/>
      <c r="C70" s="12"/>
      <c r="D70" s="12"/>
      <c r="E70" s="12"/>
      <c r="F70" s="12"/>
      <c r="G70" s="12"/>
      <c r="H70" s="18"/>
      <c r="I70" s="20"/>
      <c r="J70" s="12"/>
      <c r="K70" s="18"/>
      <c r="L70" s="20"/>
      <c r="M70" s="20"/>
      <c r="N70" s="20"/>
      <c r="O70" s="18"/>
      <c r="P70" s="12"/>
      <c r="Q70" s="9"/>
    </row>
    <row r="71" spans="1:17" ht="12.75">
      <c r="A71" s="10">
        <v>21</v>
      </c>
      <c r="B71" s="12"/>
      <c r="C71" s="12"/>
      <c r="D71" s="12"/>
      <c r="E71" s="12"/>
      <c r="F71" s="12"/>
      <c r="G71" s="12"/>
      <c r="H71" s="18"/>
      <c r="I71" s="20"/>
      <c r="J71" s="12"/>
      <c r="K71" s="18"/>
      <c r="L71" s="20"/>
      <c r="M71" s="20"/>
      <c r="N71" s="20"/>
      <c r="O71" s="18"/>
      <c r="P71" s="12"/>
      <c r="Q71" s="9"/>
    </row>
    <row r="72" spans="1:17" ht="12.75">
      <c r="A72" s="10">
        <v>22</v>
      </c>
      <c r="B72" s="12"/>
      <c r="C72" s="12"/>
      <c r="D72" s="12"/>
      <c r="E72" s="12"/>
      <c r="F72" s="12"/>
      <c r="G72" s="12"/>
      <c r="H72" s="18"/>
      <c r="I72" s="20"/>
      <c r="J72" s="12"/>
      <c r="K72" s="18"/>
      <c r="L72" s="20"/>
      <c r="M72" s="20"/>
      <c r="N72" s="20"/>
      <c r="O72" s="18"/>
      <c r="P72" s="12"/>
      <c r="Q72" s="9"/>
    </row>
    <row r="73" spans="1:17" ht="12.75">
      <c r="A73" s="10">
        <v>23</v>
      </c>
      <c r="B73" s="12"/>
      <c r="C73" s="12"/>
      <c r="D73" s="12"/>
      <c r="E73" s="12"/>
      <c r="F73" s="12"/>
      <c r="G73" s="12"/>
      <c r="H73" s="18"/>
      <c r="I73" s="20"/>
      <c r="J73" s="12"/>
      <c r="K73" s="18"/>
      <c r="L73" s="20"/>
      <c r="M73" s="20"/>
      <c r="N73" s="20"/>
      <c r="O73" s="18"/>
      <c r="P73" s="12"/>
      <c r="Q73" s="9"/>
    </row>
    <row r="74" spans="1:17" ht="12.75">
      <c r="A74" s="10">
        <v>24</v>
      </c>
      <c r="B74" s="12"/>
      <c r="C74" s="12"/>
      <c r="D74" s="12"/>
      <c r="E74" s="12"/>
      <c r="F74" s="12"/>
      <c r="G74" s="12"/>
      <c r="H74" s="18"/>
      <c r="I74" s="20"/>
      <c r="J74" s="12"/>
      <c r="K74" s="18"/>
      <c r="L74" s="20"/>
      <c r="M74" s="20"/>
      <c r="N74" s="20"/>
      <c r="O74" s="18"/>
      <c r="P74" s="12"/>
      <c r="Q74" s="9"/>
    </row>
    <row r="75" spans="1:17" ht="12.75">
      <c r="A75" s="10">
        <v>25</v>
      </c>
      <c r="B75" s="12"/>
      <c r="C75" s="12"/>
      <c r="D75" s="12"/>
      <c r="E75" s="12"/>
      <c r="F75" s="12"/>
      <c r="G75" s="12"/>
      <c r="H75" s="18"/>
      <c r="I75" s="20"/>
      <c r="J75" s="12"/>
      <c r="K75" s="18"/>
      <c r="L75" s="20"/>
      <c r="M75" s="20"/>
      <c r="N75" s="20"/>
      <c r="O75" s="18"/>
      <c r="P75" s="12"/>
      <c r="Q75" s="9"/>
    </row>
    <row r="76" spans="1:17" ht="12.75">
      <c r="A76" s="10">
        <v>26</v>
      </c>
      <c r="B76" s="12"/>
      <c r="C76" s="12"/>
      <c r="D76" s="12"/>
      <c r="E76" s="12"/>
      <c r="F76" s="12"/>
      <c r="G76" s="12"/>
      <c r="H76" s="18"/>
      <c r="I76" s="20"/>
      <c r="J76" s="12"/>
      <c r="K76" s="18"/>
      <c r="L76" s="20"/>
      <c r="M76" s="20"/>
      <c r="N76" s="20"/>
      <c r="O76" s="18"/>
      <c r="P76" s="12"/>
      <c r="Q76" s="9"/>
    </row>
    <row r="77" spans="1:17" ht="12.75">
      <c r="A77" s="10">
        <v>27</v>
      </c>
      <c r="B77" s="12"/>
      <c r="C77" s="12"/>
      <c r="D77" s="12"/>
      <c r="E77" s="12"/>
      <c r="F77" s="12"/>
      <c r="G77" s="12"/>
      <c r="H77" s="18"/>
      <c r="I77" s="20"/>
      <c r="J77" s="12"/>
      <c r="K77" s="18"/>
      <c r="L77" s="20"/>
      <c r="M77" s="20"/>
      <c r="N77" s="20"/>
      <c r="O77" s="18"/>
      <c r="P77" s="12"/>
      <c r="Q77" s="9"/>
    </row>
    <row r="78" spans="1:17" ht="12.75">
      <c r="A78" s="10">
        <v>28</v>
      </c>
      <c r="B78" s="12"/>
      <c r="C78" s="12"/>
      <c r="D78" s="12"/>
      <c r="E78" s="12"/>
      <c r="F78" s="12"/>
      <c r="G78" s="12"/>
      <c r="H78" s="18"/>
      <c r="I78" s="20"/>
      <c r="J78" s="12"/>
      <c r="K78" s="18"/>
      <c r="L78" s="20"/>
      <c r="M78" s="20"/>
      <c r="N78" s="20"/>
      <c r="O78" s="18"/>
      <c r="P78" s="12"/>
      <c r="Q78" s="9"/>
    </row>
    <row r="79" spans="1:17" ht="12.75">
      <c r="A79" s="10">
        <v>29</v>
      </c>
      <c r="B79" s="12"/>
      <c r="C79" s="12"/>
      <c r="D79" s="12"/>
      <c r="E79" s="12"/>
      <c r="F79" s="12"/>
      <c r="G79" s="12"/>
      <c r="H79" s="18"/>
      <c r="I79" s="20"/>
      <c r="J79" s="12"/>
      <c r="K79" s="18"/>
      <c r="L79" s="20"/>
      <c r="M79" s="20"/>
      <c r="N79" s="20"/>
      <c r="O79" s="18"/>
      <c r="P79" s="12"/>
      <c r="Q79" s="9"/>
    </row>
    <row r="80" spans="1:17" ht="12.75">
      <c r="A80" s="10">
        <v>30</v>
      </c>
      <c r="B80" s="12"/>
      <c r="C80" s="12"/>
      <c r="D80" s="12"/>
      <c r="E80" s="12"/>
      <c r="F80" s="12"/>
      <c r="G80" s="12"/>
      <c r="H80" s="18"/>
      <c r="I80" s="20"/>
      <c r="J80" s="12"/>
      <c r="K80" s="18"/>
      <c r="L80" s="20"/>
      <c r="M80" s="20"/>
      <c r="N80" s="20"/>
      <c r="O80" s="18"/>
      <c r="P80" s="12"/>
      <c r="Q80" s="9"/>
    </row>
    <row r="81" spans="1:17" ht="12.75">
      <c r="A81" s="10">
        <v>31</v>
      </c>
      <c r="B81" s="12"/>
      <c r="C81" s="12"/>
      <c r="D81" s="12"/>
      <c r="E81" s="12"/>
      <c r="F81" s="12"/>
      <c r="G81" s="12"/>
      <c r="H81" s="18"/>
      <c r="I81" s="20"/>
      <c r="J81" s="12"/>
      <c r="K81" s="18"/>
      <c r="L81" s="20"/>
      <c r="M81" s="20"/>
      <c r="N81" s="20"/>
      <c r="O81" s="18"/>
      <c r="P81" s="12"/>
      <c r="Q81" s="9"/>
    </row>
    <row r="82" spans="1:17" ht="12.75">
      <c r="A82" s="10">
        <v>32</v>
      </c>
      <c r="B82" s="12"/>
      <c r="C82" s="12"/>
      <c r="D82" s="12"/>
      <c r="E82" s="12"/>
      <c r="F82" s="12"/>
      <c r="G82" s="12"/>
      <c r="H82" s="18"/>
      <c r="I82" s="20"/>
      <c r="J82" s="12"/>
      <c r="K82" s="18"/>
      <c r="L82" s="20"/>
      <c r="M82" s="20"/>
      <c r="N82" s="20"/>
      <c r="O82" s="18"/>
      <c r="P82" s="12"/>
      <c r="Q82" s="9"/>
    </row>
    <row r="83" spans="1:17" ht="12.75">
      <c r="A83" s="10">
        <v>33</v>
      </c>
      <c r="B83" s="12"/>
      <c r="C83" s="12"/>
      <c r="D83" s="12"/>
      <c r="E83" s="12"/>
      <c r="F83" s="12"/>
      <c r="G83" s="12"/>
      <c r="H83" s="18"/>
      <c r="I83" s="20"/>
      <c r="J83" s="12"/>
      <c r="K83" s="18"/>
      <c r="L83" s="20"/>
      <c r="M83" s="20"/>
      <c r="N83" s="20"/>
      <c r="O83" s="18"/>
      <c r="P83" s="12"/>
      <c r="Q83" s="9"/>
    </row>
    <row r="84" spans="1:17" ht="12.75">
      <c r="A84" s="10">
        <v>34</v>
      </c>
      <c r="B84" s="12"/>
      <c r="C84" s="12"/>
      <c r="D84" s="12"/>
      <c r="E84" s="12"/>
      <c r="F84" s="12"/>
      <c r="G84" s="12"/>
      <c r="H84" s="18"/>
      <c r="I84" s="20"/>
      <c r="J84" s="12"/>
      <c r="K84" s="18"/>
      <c r="L84" s="20"/>
      <c r="M84" s="20"/>
      <c r="N84" s="20"/>
      <c r="O84" s="18"/>
      <c r="P84" s="12"/>
      <c r="Q84" s="9"/>
    </row>
    <row r="85" spans="1:17" ht="12.75">
      <c r="A85" s="10">
        <v>35</v>
      </c>
      <c r="B85" s="12"/>
      <c r="C85" s="12"/>
      <c r="D85" s="12"/>
      <c r="E85" s="12"/>
      <c r="F85" s="12"/>
      <c r="G85" s="12"/>
      <c r="H85" s="18"/>
      <c r="I85" s="20"/>
      <c r="J85" s="12"/>
      <c r="K85" s="18"/>
      <c r="L85" s="20"/>
      <c r="M85" s="20"/>
      <c r="N85" s="20"/>
      <c r="O85" s="18"/>
      <c r="P85" s="12"/>
      <c r="Q85" s="9"/>
    </row>
    <row r="86" spans="1:17" ht="12.75">
      <c r="A86" s="10">
        <v>36</v>
      </c>
      <c r="B86" s="12"/>
      <c r="C86" s="12"/>
      <c r="D86" s="12"/>
      <c r="E86" s="12"/>
      <c r="F86" s="12"/>
      <c r="G86" s="12"/>
      <c r="H86" s="18"/>
      <c r="I86" s="20"/>
      <c r="J86" s="12"/>
      <c r="K86" s="18"/>
      <c r="L86" s="20"/>
      <c r="M86" s="20"/>
      <c r="N86" s="20"/>
      <c r="O86" s="18"/>
      <c r="P86" s="12"/>
      <c r="Q86" s="9"/>
    </row>
    <row r="87" spans="1:17" ht="12.75">
      <c r="A87" s="10">
        <v>37</v>
      </c>
      <c r="B87" s="12"/>
      <c r="C87" s="12"/>
      <c r="D87" s="12"/>
      <c r="E87" s="12"/>
      <c r="F87" s="12"/>
      <c r="G87" s="12"/>
      <c r="H87" s="18"/>
      <c r="I87" s="20"/>
      <c r="J87" s="12"/>
      <c r="K87" s="18"/>
      <c r="L87" s="20"/>
      <c r="M87" s="20"/>
      <c r="N87" s="20"/>
      <c r="O87" s="18"/>
      <c r="P87" s="12"/>
      <c r="Q87" s="9"/>
    </row>
    <row r="88" spans="1:17" ht="12.75">
      <c r="A88" s="10">
        <v>38</v>
      </c>
      <c r="B88" s="12"/>
      <c r="C88" s="12"/>
      <c r="D88" s="12"/>
      <c r="E88" s="12"/>
      <c r="F88" s="12"/>
      <c r="G88" s="12"/>
      <c r="H88" s="18"/>
      <c r="I88" s="20"/>
      <c r="J88" s="12"/>
      <c r="K88" s="18"/>
      <c r="L88" s="20"/>
      <c r="M88" s="20"/>
      <c r="N88" s="20"/>
      <c r="O88" s="18"/>
      <c r="P88" s="12"/>
      <c r="Q88" s="9"/>
    </row>
    <row r="89" spans="1:17" ht="12.75">
      <c r="A89" s="10">
        <v>39</v>
      </c>
      <c r="B89" s="12"/>
      <c r="C89" s="12"/>
      <c r="D89" s="12"/>
      <c r="E89" s="12"/>
      <c r="F89" s="12"/>
      <c r="G89" s="12"/>
      <c r="H89" s="18"/>
      <c r="I89" s="20"/>
      <c r="J89" s="12"/>
      <c r="K89" s="18"/>
      <c r="L89" s="20"/>
      <c r="M89" s="20"/>
      <c r="N89" s="20"/>
      <c r="O89" s="18"/>
      <c r="P89" s="12"/>
      <c r="Q89" s="9"/>
    </row>
    <row r="90" spans="1:17" ht="12.75">
      <c r="A90" s="10">
        <v>40</v>
      </c>
      <c r="B90" s="12"/>
      <c r="C90" s="12"/>
      <c r="D90" s="12"/>
      <c r="E90" s="12"/>
      <c r="F90" s="12"/>
      <c r="G90" s="12"/>
      <c r="H90" s="18"/>
      <c r="I90" s="20"/>
      <c r="J90" s="12"/>
      <c r="K90" s="18"/>
      <c r="L90" s="20"/>
      <c r="M90" s="20"/>
      <c r="N90" s="20"/>
      <c r="O90" s="18"/>
      <c r="P90" s="12"/>
      <c r="Q90" s="9"/>
    </row>
    <row r="91" spans="1:17" ht="12.75">
      <c r="A91" s="10">
        <v>41</v>
      </c>
      <c r="B91" s="12"/>
      <c r="C91" s="12"/>
      <c r="D91" s="12"/>
      <c r="E91" s="12"/>
      <c r="F91" s="12"/>
      <c r="G91" s="12"/>
      <c r="H91" s="18"/>
      <c r="I91" s="20"/>
      <c r="J91" s="12"/>
      <c r="K91" s="18"/>
      <c r="L91" s="20"/>
      <c r="M91" s="20"/>
      <c r="N91" s="20"/>
      <c r="O91" s="18"/>
      <c r="P91" s="12"/>
      <c r="Q91" s="9"/>
    </row>
    <row r="92" spans="1:17" ht="12.75">
      <c r="A92" s="10">
        <v>42</v>
      </c>
      <c r="B92" s="12"/>
      <c r="C92" s="12"/>
      <c r="D92" s="12"/>
      <c r="E92" s="12"/>
      <c r="F92" s="12"/>
      <c r="G92" s="12"/>
      <c r="H92" s="18"/>
      <c r="I92" s="20"/>
      <c r="J92" s="12"/>
      <c r="K92" s="18"/>
      <c r="L92" s="20"/>
      <c r="M92" s="20"/>
      <c r="N92" s="20"/>
      <c r="O92" s="18"/>
      <c r="P92" s="12"/>
      <c r="Q92" s="9"/>
    </row>
    <row r="93" spans="1:17" ht="12.75">
      <c r="A93" s="10">
        <v>43</v>
      </c>
      <c r="B93" s="12"/>
      <c r="C93" s="12"/>
      <c r="D93" s="12"/>
      <c r="E93" s="12"/>
      <c r="F93" s="12"/>
      <c r="G93" s="12"/>
      <c r="H93" s="18"/>
      <c r="I93" s="20"/>
      <c r="J93" s="12"/>
      <c r="K93" s="18"/>
      <c r="L93" s="20"/>
      <c r="M93" s="20"/>
      <c r="N93" s="20"/>
      <c r="O93" s="18"/>
      <c r="P93" s="12"/>
      <c r="Q93" s="9"/>
    </row>
    <row r="94" spans="1:17" ht="12.75">
      <c r="A94" s="10">
        <v>44</v>
      </c>
      <c r="B94" s="12"/>
      <c r="C94" s="12"/>
      <c r="D94" s="12"/>
      <c r="E94" s="12"/>
      <c r="F94" s="12"/>
      <c r="G94" s="12"/>
      <c r="H94" s="18"/>
      <c r="I94" s="20"/>
      <c r="J94" s="12"/>
      <c r="K94" s="18"/>
      <c r="L94" s="20"/>
      <c r="M94" s="20"/>
      <c r="N94" s="20"/>
      <c r="O94" s="18"/>
      <c r="P94" s="12"/>
      <c r="Q94" s="9"/>
    </row>
    <row r="95" spans="1:17" ht="12.75">
      <c r="A95" s="10">
        <v>45</v>
      </c>
      <c r="B95" s="12"/>
      <c r="C95" s="12"/>
      <c r="D95" s="12"/>
      <c r="E95" s="12"/>
      <c r="F95" s="12"/>
      <c r="G95" s="12"/>
      <c r="H95" s="18"/>
      <c r="I95" s="20"/>
      <c r="J95" s="12"/>
      <c r="K95" s="18"/>
      <c r="L95" s="20"/>
      <c r="M95" s="20"/>
      <c r="N95" s="20"/>
      <c r="O95" s="18"/>
      <c r="P95" s="12"/>
      <c r="Q95" s="9"/>
    </row>
    <row r="96" spans="1:17" ht="12.75">
      <c r="A96" s="10">
        <v>46</v>
      </c>
      <c r="B96" s="12"/>
      <c r="C96" s="12"/>
      <c r="D96" s="12"/>
      <c r="E96" s="12"/>
      <c r="F96" s="12"/>
      <c r="G96" s="12"/>
      <c r="H96" s="18"/>
      <c r="I96" s="20"/>
      <c r="J96" s="12"/>
      <c r="K96" s="18"/>
      <c r="L96" s="20"/>
      <c r="M96" s="20"/>
      <c r="N96" s="20"/>
      <c r="O96" s="18"/>
      <c r="P96" s="12"/>
      <c r="Q96" s="9"/>
    </row>
    <row r="97" spans="1:17" ht="12.75">
      <c r="A97" s="10">
        <v>47</v>
      </c>
      <c r="B97" s="12"/>
      <c r="C97" s="12"/>
      <c r="D97" s="12"/>
      <c r="E97" s="12"/>
      <c r="F97" s="12"/>
      <c r="G97" s="12"/>
      <c r="H97" s="18"/>
      <c r="I97" s="20"/>
      <c r="J97" s="12"/>
      <c r="K97" s="18"/>
      <c r="L97" s="20"/>
      <c r="M97" s="20"/>
      <c r="N97" s="20"/>
      <c r="O97" s="18"/>
      <c r="P97" s="12"/>
      <c r="Q97" s="9"/>
    </row>
    <row r="98" spans="1:17" ht="12.75">
      <c r="A98" s="10">
        <v>48</v>
      </c>
      <c r="B98" s="12"/>
      <c r="C98" s="12"/>
      <c r="D98" s="12"/>
      <c r="E98" s="12"/>
      <c r="F98" s="12"/>
      <c r="G98" s="12"/>
      <c r="H98" s="18"/>
      <c r="I98" s="20"/>
      <c r="J98" s="12"/>
      <c r="K98" s="18"/>
      <c r="L98" s="20"/>
      <c r="M98" s="20"/>
      <c r="N98" s="20"/>
      <c r="O98" s="18"/>
      <c r="P98" s="12"/>
      <c r="Q98" s="9"/>
    </row>
    <row r="99" spans="1:17" ht="12.75">
      <c r="A99" s="10">
        <v>49</v>
      </c>
      <c r="B99" s="12"/>
      <c r="C99" s="12"/>
      <c r="D99" s="12"/>
      <c r="E99" s="12"/>
      <c r="F99" s="12"/>
      <c r="G99" s="12"/>
      <c r="H99" s="18"/>
      <c r="I99" s="20"/>
      <c r="J99" s="12"/>
      <c r="K99" s="18"/>
      <c r="L99" s="20"/>
      <c r="M99" s="20"/>
      <c r="N99" s="20"/>
      <c r="O99" s="18"/>
      <c r="P99" s="12"/>
      <c r="Q99" s="9"/>
    </row>
    <row r="100" spans="1:17" ht="12.75">
      <c r="A100" s="10">
        <v>50</v>
      </c>
      <c r="B100" s="12"/>
      <c r="C100" s="12"/>
      <c r="D100" s="12"/>
      <c r="E100" s="12"/>
      <c r="F100" s="12"/>
      <c r="G100" s="12"/>
      <c r="H100" s="18"/>
      <c r="I100" s="20"/>
      <c r="J100" s="12"/>
      <c r="K100" s="18"/>
      <c r="L100" s="20"/>
      <c r="M100" s="20"/>
      <c r="N100" s="20"/>
      <c r="O100" s="18"/>
      <c r="P100" s="12"/>
      <c r="Q100" s="9"/>
    </row>
    <row r="101" spans="1:17" ht="12.75">
      <c r="A101" s="536" t="s">
        <v>465</v>
      </c>
      <c r="B101" s="536"/>
      <c r="C101" s="536"/>
      <c r="D101" s="536"/>
      <c r="E101" s="536"/>
      <c r="F101" s="536"/>
      <c r="G101" s="537"/>
      <c r="H101" s="157">
        <f>SUM(H57:H100)</f>
        <v>0</v>
      </c>
      <c r="I101" s="21">
        <f>SUM(I57:I100)</f>
        <v>0</v>
      </c>
      <c r="J101" s="154"/>
      <c r="K101" s="19">
        <f>SUM(K57:K100)</f>
        <v>0</v>
      </c>
      <c r="L101" s="21">
        <f>SUM(L57:L100)</f>
        <v>0</v>
      </c>
      <c r="M101" s="21">
        <f>SUM(M57:M100)</f>
        <v>0</v>
      </c>
      <c r="N101" s="21">
        <f>SUM(N57:N100)</f>
        <v>0</v>
      </c>
      <c r="O101" s="155"/>
      <c r="P101" s="122"/>
      <c r="Q101" s="9"/>
    </row>
    <row r="102" spans="1:17" ht="12.75">
      <c r="A102" s="1" t="e">
        <f>CONCATENATE("Число порядкових номерів на сторінці: ",ЧислоПрописом(COUNTA(A57:A100))," (з ",A57," по ",A100,")")</f>
        <v>#NAME?</v>
      </c>
      <c r="B102" s="122"/>
      <c r="C102" s="122"/>
      <c r="D102" s="122"/>
      <c r="E102" s="122"/>
      <c r="F102" s="122"/>
      <c r="G102" s="135" t="e">
        <f>CONCATENATE("Загальна кількість у натуральних вимірах фактично на сторінці: ",ЧислоПрописом(H101))</f>
        <v>#NAME?</v>
      </c>
      <c r="H102" s="155"/>
      <c r="I102" s="156"/>
      <c r="J102" s="154"/>
      <c r="K102" s="155"/>
      <c r="L102" s="156"/>
      <c r="M102" s="156"/>
      <c r="N102" s="156"/>
      <c r="O102" s="155"/>
      <c r="P102" s="122"/>
      <c r="Q102" s="9"/>
    </row>
    <row r="103" spans="2:17" ht="12.75">
      <c r="B103" s="132"/>
      <c r="C103" s="132"/>
      <c r="E103" s="122"/>
      <c r="G103" s="135" t="e">
        <f>CONCATENATE("Загальна кількість у натуральних вимірах за даними бухобліку на сторінці: ",ЧислоПрописом(K101))</f>
        <v>#NAME?</v>
      </c>
      <c r="H103" s="155"/>
      <c r="I103" s="156"/>
      <c r="J103" s="154"/>
      <c r="K103" s="155"/>
      <c r="L103" s="156"/>
      <c r="M103" s="156"/>
      <c r="N103" s="156"/>
      <c r="O103" s="155"/>
      <c r="P103" s="122"/>
      <c r="Q103" s="9"/>
    </row>
    <row r="104" spans="1:17" ht="12.75">
      <c r="A104" s="533" t="s">
        <v>23</v>
      </c>
      <c r="B104" s="533" t="s">
        <v>24</v>
      </c>
      <c r="C104" s="533" t="s">
        <v>25</v>
      </c>
      <c r="D104" s="533" t="s">
        <v>10</v>
      </c>
      <c r="E104" s="533"/>
      <c r="F104" s="533"/>
      <c r="G104" s="533" t="s">
        <v>11</v>
      </c>
      <c r="H104" s="533" t="s">
        <v>12</v>
      </c>
      <c r="I104" s="533"/>
      <c r="J104" s="533" t="s">
        <v>34</v>
      </c>
      <c r="K104" s="533" t="s">
        <v>36</v>
      </c>
      <c r="L104" s="533"/>
      <c r="M104" s="533"/>
      <c r="N104" s="533"/>
      <c r="O104" s="533"/>
      <c r="P104" s="533" t="s">
        <v>13</v>
      </c>
      <c r="Q104" s="9"/>
    </row>
    <row r="105" spans="1:17" ht="12.75">
      <c r="A105" s="533"/>
      <c r="B105" s="533"/>
      <c r="C105" s="533"/>
      <c r="D105" s="533"/>
      <c r="E105" s="533"/>
      <c r="F105" s="533"/>
      <c r="G105" s="533"/>
      <c r="H105" s="533"/>
      <c r="I105" s="533"/>
      <c r="J105" s="533"/>
      <c r="K105" s="533"/>
      <c r="L105" s="533"/>
      <c r="M105" s="533"/>
      <c r="N105" s="533"/>
      <c r="O105" s="533"/>
      <c r="P105" s="533"/>
      <c r="Q105" s="9"/>
    </row>
    <row r="106" spans="1:17" ht="12.75">
      <c r="A106" s="533"/>
      <c r="B106" s="533"/>
      <c r="C106" s="533"/>
      <c r="D106" s="535" t="s">
        <v>26</v>
      </c>
      <c r="E106" s="535" t="s">
        <v>14</v>
      </c>
      <c r="F106" s="535" t="s">
        <v>15</v>
      </c>
      <c r="G106" s="533"/>
      <c r="H106" s="533"/>
      <c r="I106" s="533"/>
      <c r="J106" s="533"/>
      <c r="K106" s="533"/>
      <c r="L106" s="533"/>
      <c r="M106" s="533"/>
      <c r="N106" s="533"/>
      <c r="O106" s="533"/>
      <c r="P106" s="533"/>
      <c r="Q106" s="9"/>
    </row>
    <row r="107" spans="1:17" ht="22.5" customHeight="1">
      <c r="A107" s="533"/>
      <c r="B107" s="533"/>
      <c r="C107" s="533"/>
      <c r="D107" s="535"/>
      <c r="E107" s="535"/>
      <c r="F107" s="535"/>
      <c r="G107" s="533"/>
      <c r="H107" s="535" t="s">
        <v>16</v>
      </c>
      <c r="I107" s="535" t="s">
        <v>17</v>
      </c>
      <c r="J107" s="533"/>
      <c r="K107" s="535" t="s">
        <v>16</v>
      </c>
      <c r="L107" s="535" t="s">
        <v>18</v>
      </c>
      <c r="M107" s="535" t="s">
        <v>27</v>
      </c>
      <c r="N107" s="535" t="s">
        <v>19</v>
      </c>
      <c r="O107" s="535" t="s">
        <v>20</v>
      </c>
      <c r="P107" s="533"/>
      <c r="Q107" s="9"/>
    </row>
    <row r="108" spans="1:17" ht="45" customHeight="1">
      <c r="A108" s="533"/>
      <c r="B108" s="533"/>
      <c r="C108" s="533"/>
      <c r="D108" s="535"/>
      <c r="E108" s="535"/>
      <c r="F108" s="535"/>
      <c r="G108" s="533"/>
      <c r="H108" s="535"/>
      <c r="I108" s="535"/>
      <c r="J108" s="533"/>
      <c r="K108" s="535"/>
      <c r="L108" s="535"/>
      <c r="M108" s="535"/>
      <c r="N108" s="535"/>
      <c r="O108" s="535"/>
      <c r="P108" s="533"/>
      <c r="Q108" s="9"/>
    </row>
    <row r="109" spans="1:17" ht="12.75">
      <c r="A109" s="11">
        <v>1</v>
      </c>
      <c r="B109" s="11">
        <v>2</v>
      </c>
      <c r="C109" s="11">
        <v>3</v>
      </c>
      <c r="D109" s="11">
        <v>4</v>
      </c>
      <c r="E109" s="11">
        <v>5</v>
      </c>
      <c r="F109" s="11">
        <v>6</v>
      </c>
      <c r="G109" s="11">
        <v>7</v>
      </c>
      <c r="H109" s="11">
        <v>8</v>
      </c>
      <c r="I109" s="11">
        <v>9</v>
      </c>
      <c r="J109" s="11">
        <v>10</v>
      </c>
      <c r="K109" s="11">
        <v>11</v>
      </c>
      <c r="L109" s="11">
        <v>12</v>
      </c>
      <c r="M109" s="11">
        <v>13</v>
      </c>
      <c r="N109" s="11">
        <v>14</v>
      </c>
      <c r="O109" s="11">
        <v>15</v>
      </c>
      <c r="P109" s="11">
        <v>16</v>
      </c>
      <c r="Q109" s="9"/>
    </row>
    <row r="110" spans="1:17" ht="12.75">
      <c r="A110" s="10"/>
      <c r="B110" s="12"/>
      <c r="C110" s="12"/>
      <c r="D110" s="12"/>
      <c r="E110" s="12"/>
      <c r="F110" s="12"/>
      <c r="G110" s="12"/>
      <c r="H110" s="18"/>
      <c r="I110" s="20"/>
      <c r="J110" s="12"/>
      <c r="K110" s="18"/>
      <c r="L110" s="20"/>
      <c r="M110" s="20"/>
      <c r="N110" s="20"/>
      <c r="O110" s="18"/>
      <c r="P110" s="12"/>
      <c r="Q110" s="9"/>
    </row>
    <row r="111" spans="1:17" ht="12.75">
      <c r="A111" s="10"/>
      <c r="B111" s="12"/>
      <c r="C111" s="12"/>
      <c r="D111" s="12"/>
      <c r="E111" s="12"/>
      <c r="F111" s="12"/>
      <c r="G111" s="12"/>
      <c r="H111" s="18"/>
      <c r="I111" s="20"/>
      <c r="J111" s="12"/>
      <c r="K111" s="18"/>
      <c r="L111" s="20"/>
      <c r="M111" s="20"/>
      <c r="N111" s="20"/>
      <c r="O111" s="18"/>
      <c r="P111" s="12"/>
      <c r="Q111" s="9"/>
    </row>
    <row r="112" spans="1:17" ht="12.75">
      <c r="A112" s="10"/>
      <c r="B112" s="12"/>
      <c r="C112" s="12"/>
      <c r="D112" s="12"/>
      <c r="E112" s="12"/>
      <c r="F112" s="12"/>
      <c r="G112" s="12"/>
      <c r="H112" s="18"/>
      <c r="I112" s="20"/>
      <c r="J112" s="12"/>
      <c r="K112" s="18"/>
      <c r="L112" s="20"/>
      <c r="M112" s="20"/>
      <c r="N112" s="20"/>
      <c r="O112" s="18"/>
      <c r="P112" s="12"/>
      <c r="Q112" s="9"/>
    </row>
    <row r="113" spans="1:17" ht="12.75">
      <c r="A113" s="10"/>
      <c r="B113" s="12"/>
      <c r="C113" s="12"/>
      <c r="D113" s="12"/>
      <c r="E113" s="12"/>
      <c r="F113" s="12"/>
      <c r="G113" s="12"/>
      <c r="H113" s="18"/>
      <c r="I113" s="20"/>
      <c r="J113" s="12"/>
      <c r="K113" s="18"/>
      <c r="L113" s="20"/>
      <c r="M113" s="20"/>
      <c r="N113" s="20"/>
      <c r="O113" s="18"/>
      <c r="P113" s="12"/>
      <c r="Q113" s="9"/>
    </row>
    <row r="114" spans="1:17" ht="12.75">
      <c r="A114" s="10"/>
      <c r="B114" s="12"/>
      <c r="C114" s="12"/>
      <c r="D114" s="12"/>
      <c r="E114" s="12"/>
      <c r="F114" s="12"/>
      <c r="G114" s="12"/>
      <c r="H114" s="18"/>
      <c r="I114" s="20"/>
      <c r="J114" s="12"/>
      <c r="K114" s="18"/>
      <c r="L114" s="20"/>
      <c r="M114" s="20"/>
      <c r="N114" s="20"/>
      <c r="O114" s="18"/>
      <c r="P114" s="12"/>
      <c r="Q114" s="9"/>
    </row>
    <row r="115" spans="1:17" ht="12.75">
      <c r="A115" s="10"/>
      <c r="B115" s="12"/>
      <c r="C115" s="12"/>
      <c r="D115" s="12"/>
      <c r="E115" s="12"/>
      <c r="F115" s="12"/>
      <c r="G115" s="12"/>
      <c r="H115" s="18"/>
      <c r="I115" s="20"/>
      <c r="J115" s="12"/>
      <c r="K115" s="18"/>
      <c r="L115" s="20"/>
      <c r="M115" s="20"/>
      <c r="N115" s="20"/>
      <c r="O115" s="18"/>
      <c r="P115" s="12"/>
      <c r="Q115" s="9"/>
    </row>
    <row r="116" spans="1:17" ht="12.75">
      <c r="A116" s="10"/>
      <c r="B116" s="12"/>
      <c r="C116" s="12"/>
      <c r="D116" s="12"/>
      <c r="E116" s="12"/>
      <c r="F116" s="12"/>
      <c r="G116" s="12"/>
      <c r="H116" s="18"/>
      <c r="I116" s="20"/>
      <c r="J116" s="12"/>
      <c r="K116" s="18"/>
      <c r="L116" s="20"/>
      <c r="M116" s="20"/>
      <c r="N116" s="20"/>
      <c r="O116" s="18"/>
      <c r="P116" s="12"/>
      <c r="Q116" s="9"/>
    </row>
    <row r="117" spans="1:17" ht="12.75">
      <c r="A117" s="10"/>
      <c r="B117" s="12"/>
      <c r="C117" s="12"/>
      <c r="D117" s="12"/>
      <c r="E117" s="12"/>
      <c r="F117" s="12"/>
      <c r="G117" s="12"/>
      <c r="H117" s="18"/>
      <c r="I117" s="20"/>
      <c r="J117" s="12"/>
      <c r="K117" s="18"/>
      <c r="L117" s="20"/>
      <c r="M117" s="20"/>
      <c r="N117" s="20"/>
      <c r="O117" s="18"/>
      <c r="P117" s="12"/>
      <c r="Q117" s="9"/>
    </row>
    <row r="118" spans="1:17" ht="12.75">
      <c r="A118" s="10"/>
      <c r="B118" s="12"/>
      <c r="C118" s="12"/>
      <c r="D118" s="12"/>
      <c r="E118" s="12"/>
      <c r="F118" s="12"/>
      <c r="G118" s="12"/>
      <c r="H118" s="18"/>
      <c r="I118" s="20"/>
      <c r="J118" s="12"/>
      <c r="K118" s="18"/>
      <c r="L118" s="20"/>
      <c r="M118" s="20"/>
      <c r="N118" s="20"/>
      <c r="O118" s="18"/>
      <c r="P118" s="12"/>
      <c r="Q118" s="9"/>
    </row>
    <row r="119" spans="1:17" ht="12.75">
      <c r="A119" s="10"/>
      <c r="B119" s="12"/>
      <c r="C119" s="12"/>
      <c r="D119" s="12"/>
      <c r="E119" s="12"/>
      <c r="F119" s="12"/>
      <c r="G119" s="12"/>
      <c r="H119" s="18"/>
      <c r="I119" s="20"/>
      <c r="J119" s="12"/>
      <c r="K119" s="18"/>
      <c r="L119" s="20"/>
      <c r="M119" s="20"/>
      <c r="N119" s="20"/>
      <c r="O119" s="18"/>
      <c r="P119" s="12"/>
      <c r="Q119" s="9"/>
    </row>
    <row r="120" spans="1:17" ht="12.75">
      <c r="A120" s="10"/>
      <c r="B120" s="12"/>
      <c r="C120" s="12"/>
      <c r="D120" s="12"/>
      <c r="E120" s="12"/>
      <c r="F120" s="12"/>
      <c r="G120" s="12"/>
      <c r="H120" s="18"/>
      <c r="I120" s="20"/>
      <c r="J120" s="12"/>
      <c r="K120" s="18"/>
      <c r="L120" s="20"/>
      <c r="M120" s="20"/>
      <c r="N120" s="20"/>
      <c r="O120" s="18"/>
      <c r="P120" s="12"/>
      <c r="Q120" s="9"/>
    </row>
    <row r="121" spans="1:17" ht="12.75">
      <c r="A121" s="10"/>
      <c r="B121" s="12"/>
      <c r="C121" s="12"/>
      <c r="D121" s="12"/>
      <c r="E121" s="12"/>
      <c r="F121" s="12"/>
      <c r="G121" s="12"/>
      <c r="H121" s="18"/>
      <c r="I121" s="20"/>
      <c r="J121" s="12"/>
      <c r="K121" s="18"/>
      <c r="L121" s="20"/>
      <c r="M121" s="20"/>
      <c r="N121" s="20"/>
      <c r="O121" s="18"/>
      <c r="P121" s="12"/>
      <c r="Q121" s="9"/>
    </row>
    <row r="122" spans="1:17" ht="12.75">
      <c r="A122" s="10"/>
      <c r="B122" s="12"/>
      <c r="C122" s="12"/>
      <c r="D122" s="12"/>
      <c r="E122" s="12"/>
      <c r="F122" s="12"/>
      <c r="G122" s="12"/>
      <c r="H122" s="18"/>
      <c r="I122" s="20"/>
      <c r="J122" s="12"/>
      <c r="K122" s="18"/>
      <c r="L122" s="20"/>
      <c r="M122" s="20"/>
      <c r="N122" s="20"/>
      <c r="O122" s="18"/>
      <c r="P122" s="12"/>
      <c r="Q122" s="9"/>
    </row>
    <row r="123" spans="1:17" ht="12.75">
      <c r="A123" s="10"/>
      <c r="B123" s="12"/>
      <c r="C123" s="12"/>
      <c r="D123" s="12"/>
      <c r="E123" s="12"/>
      <c r="F123" s="12"/>
      <c r="G123" s="12"/>
      <c r="H123" s="18"/>
      <c r="I123" s="20"/>
      <c r="J123" s="12"/>
      <c r="K123" s="18"/>
      <c r="L123" s="20"/>
      <c r="M123" s="20"/>
      <c r="N123" s="20"/>
      <c r="O123" s="18"/>
      <c r="P123" s="12"/>
      <c r="Q123" s="9"/>
    </row>
    <row r="124" spans="1:17" ht="12.75">
      <c r="A124" s="10"/>
      <c r="B124" s="12"/>
      <c r="C124" s="12"/>
      <c r="D124" s="12"/>
      <c r="E124" s="12"/>
      <c r="F124" s="12"/>
      <c r="G124" s="12"/>
      <c r="H124" s="18"/>
      <c r="I124" s="20"/>
      <c r="J124" s="12"/>
      <c r="K124" s="18"/>
      <c r="L124" s="20"/>
      <c r="M124" s="20"/>
      <c r="N124" s="20"/>
      <c r="O124" s="18"/>
      <c r="P124" s="12"/>
      <c r="Q124" s="9"/>
    </row>
    <row r="125" spans="1:17" ht="12.75">
      <c r="A125" s="10"/>
      <c r="B125" s="12"/>
      <c r="C125" s="12"/>
      <c r="D125" s="12"/>
      <c r="E125" s="12"/>
      <c r="F125" s="12"/>
      <c r="G125" s="12"/>
      <c r="H125" s="18"/>
      <c r="I125" s="20"/>
      <c r="J125" s="12"/>
      <c r="K125" s="18"/>
      <c r="L125" s="20"/>
      <c r="M125" s="20"/>
      <c r="N125" s="20"/>
      <c r="O125" s="18"/>
      <c r="P125" s="12"/>
      <c r="Q125" s="9"/>
    </row>
    <row r="126" spans="1:17" ht="12.75">
      <c r="A126" s="10"/>
      <c r="B126" s="12"/>
      <c r="C126" s="12"/>
      <c r="D126" s="12"/>
      <c r="E126" s="12"/>
      <c r="F126" s="12"/>
      <c r="G126" s="12"/>
      <c r="H126" s="18"/>
      <c r="I126" s="20"/>
      <c r="J126" s="12"/>
      <c r="K126" s="18"/>
      <c r="L126" s="20"/>
      <c r="M126" s="20"/>
      <c r="N126" s="20"/>
      <c r="O126" s="18"/>
      <c r="P126" s="12"/>
      <c r="Q126" s="9"/>
    </row>
    <row r="127" spans="1:17" ht="12.75">
      <c r="A127" s="10"/>
      <c r="B127" s="12"/>
      <c r="C127" s="12"/>
      <c r="D127" s="12"/>
      <c r="E127" s="12"/>
      <c r="F127" s="12"/>
      <c r="G127" s="12"/>
      <c r="H127" s="18"/>
      <c r="I127" s="20"/>
      <c r="J127" s="12"/>
      <c r="K127" s="18"/>
      <c r="L127" s="20"/>
      <c r="M127" s="20"/>
      <c r="N127" s="20"/>
      <c r="O127" s="18"/>
      <c r="P127" s="12"/>
      <c r="Q127" s="9"/>
    </row>
    <row r="128" spans="1:17" ht="12.75">
      <c r="A128" s="10"/>
      <c r="B128" s="12"/>
      <c r="C128" s="12"/>
      <c r="D128" s="12"/>
      <c r="E128" s="12"/>
      <c r="F128" s="12"/>
      <c r="G128" s="12"/>
      <c r="H128" s="18"/>
      <c r="I128" s="20"/>
      <c r="J128" s="12"/>
      <c r="K128" s="18"/>
      <c r="L128" s="20"/>
      <c r="M128" s="20"/>
      <c r="N128" s="20"/>
      <c r="O128" s="18"/>
      <c r="P128" s="12"/>
      <c r="Q128" s="9"/>
    </row>
    <row r="129" spans="1:17" ht="12.75">
      <c r="A129" s="10"/>
      <c r="B129" s="12"/>
      <c r="C129" s="12"/>
      <c r="D129" s="12"/>
      <c r="E129" s="12"/>
      <c r="F129" s="12"/>
      <c r="G129" s="12"/>
      <c r="H129" s="18"/>
      <c r="I129" s="20"/>
      <c r="J129" s="12"/>
      <c r="K129" s="18"/>
      <c r="L129" s="20"/>
      <c r="M129" s="20"/>
      <c r="N129" s="20"/>
      <c r="O129" s="18"/>
      <c r="P129" s="12"/>
      <c r="Q129" s="9"/>
    </row>
    <row r="130" spans="1:17" ht="12.75">
      <c r="A130" s="10"/>
      <c r="B130" s="12"/>
      <c r="C130" s="12"/>
      <c r="D130" s="12"/>
      <c r="E130" s="12"/>
      <c r="F130" s="12"/>
      <c r="G130" s="12"/>
      <c r="H130" s="18"/>
      <c r="I130" s="20"/>
      <c r="J130" s="12"/>
      <c r="K130" s="18"/>
      <c r="L130" s="20"/>
      <c r="M130" s="20"/>
      <c r="N130" s="20"/>
      <c r="O130" s="18"/>
      <c r="P130" s="12"/>
      <c r="Q130" s="9"/>
    </row>
    <row r="131" spans="1:17" ht="12.75">
      <c r="A131" s="10"/>
      <c r="B131" s="12"/>
      <c r="C131" s="12"/>
      <c r="D131" s="12"/>
      <c r="E131" s="12"/>
      <c r="F131" s="12"/>
      <c r="G131" s="12"/>
      <c r="H131" s="18"/>
      <c r="I131" s="20"/>
      <c r="J131" s="12"/>
      <c r="K131" s="18"/>
      <c r="L131" s="20"/>
      <c r="M131" s="20"/>
      <c r="N131" s="20"/>
      <c r="O131" s="18"/>
      <c r="P131" s="12"/>
      <c r="Q131" s="9"/>
    </row>
    <row r="132" spans="1:17" ht="12.75">
      <c r="A132" s="10"/>
      <c r="B132" s="12"/>
      <c r="C132" s="12"/>
      <c r="D132" s="12"/>
      <c r="E132" s="12"/>
      <c r="F132" s="12"/>
      <c r="G132" s="12"/>
      <c r="H132" s="18"/>
      <c r="I132" s="20"/>
      <c r="J132" s="12"/>
      <c r="K132" s="18"/>
      <c r="L132" s="20"/>
      <c r="M132" s="20"/>
      <c r="N132" s="20"/>
      <c r="O132" s="18"/>
      <c r="P132" s="12"/>
      <c r="Q132" s="9"/>
    </row>
    <row r="133" spans="1:17" ht="12.75">
      <c r="A133" s="10"/>
      <c r="B133" s="12"/>
      <c r="C133" s="12"/>
      <c r="D133" s="12"/>
      <c r="E133" s="12"/>
      <c r="F133" s="12"/>
      <c r="G133" s="12"/>
      <c r="H133" s="18"/>
      <c r="I133" s="20"/>
      <c r="J133" s="12"/>
      <c r="K133" s="18"/>
      <c r="L133" s="20"/>
      <c r="M133" s="20"/>
      <c r="N133" s="20"/>
      <c r="O133" s="18"/>
      <c r="P133" s="12"/>
      <c r="Q133" s="9"/>
    </row>
    <row r="134" spans="1:17" ht="12.75">
      <c r="A134" s="10"/>
      <c r="B134" s="12"/>
      <c r="C134" s="12"/>
      <c r="D134" s="12"/>
      <c r="E134" s="12"/>
      <c r="F134" s="12"/>
      <c r="G134" s="12"/>
      <c r="H134" s="18"/>
      <c r="I134" s="20"/>
      <c r="J134" s="12"/>
      <c r="K134" s="18"/>
      <c r="L134" s="20"/>
      <c r="M134" s="20"/>
      <c r="N134" s="20"/>
      <c r="O134" s="18"/>
      <c r="P134" s="12"/>
      <c r="Q134" s="9"/>
    </row>
    <row r="135" spans="1:17" ht="12.75">
      <c r="A135" s="10"/>
      <c r="B135" s="12"/>
      <c r="C135" s="12"/>
      <c r="D135" s="12"/>
      <c r="E135" s="12"/>
      <c r="F135" s="12"/>
      <c r="G135" s="12"/>
      <c r="H135" s="18"/>
      <c r="I135" s="20"/>
      <c r="J135" s="12"/>
      <c r="K135" s="18"/>
      <c r="L135" s="20"/>
      <c r="M135" s="20"/>
      <c r="N135" s="20"/>
      <c r="O135" s="18"/>
      <c r="P135" s="12"/>
      <c r="Q135" s="9"/>
    </row>
    <row r="136" spans="1:17" ht="12.75">
      <c r="A136" s="10"/>
      <c r="B136" s="12"/>
      <c r="C136" s="12"/>
      <c r="D136" s="12"/>
      <c r="E136" s="12"/>
      <c r="F136" s="12"/>
      <c r="G136" s="12"/>
      <c r="H136" s="18"/>
      <c r="I136" s="20"/>
      <c r="J136" s="12"/>
      <c r="K136" s="18"/>
      <c r="L136" s="20"/>
      <c r="M136" s="20"/>
      <c r="N136" s="20"/>
      <c r="O136" s="18"/>
      <c r="P136" s="12"/>
      <c r="Q136" s="9"/>
    </row>
    <row r="137" spans="1:17" ht="12.75">
      <c r="A137" s="10"/>
      <c r="B137" s="12"/>
      <c r="C137" s="12"/>
      <c r="D137" s="12"/>
      <c r="E137" s="12"/>
      <c r="F137" s="12"/>
      <c r="G137" s="12"/>
      <c r="H137" s="18"/>
      <c r="I137" s="20"/>
      <c r="J137" s="12"/>
      <c r="K137" s="18"/>
      <c r="L137" s="20"/>
      <c r="M137" s="20"/>
      <c r="N137" s="20"/>
      <c r="O137" s="18"/>
      <c r="P137" s="12"/>
      <c r="Q137" s="9"/>
    </row>
    <row r="138" spans="1:17" ht="12.75">
      <c r="A138" s="10"/>
      <c r="B138" s="12"/>
      <c r="C138" s="12"/>
      <c r="D138" s="12"/>
      <c r="E138" s="12"/>
      <c r="F138" s="12"/>
      <c r="G138" s="12"/>
      <c r="H138" s="18"/>
      <c r="I138" s="20"/>
      <c r="J138" s="12"/>
      <c r="K138" s="18"/>
      <c r="L138" s="20"/>
      <c r="M138" s="20"/>
      <c r="N138" s="20"/>
      <c r="O138" s="18"/>
      <c r="P138" s="12"/>
      <c r="Q138" s="9"/>
    </row>
    <row r="139" spans="1:17" ht="12.75">
      <c r="A139" s="10"/>
      <c r="B139" s="12"/>
      <c r="C139" s="12"/>
      <c r="D139" s="12"/>
      <c r="E139" s="12"/>
      <c r="F139" s="12"/>
      <c r="G139" s="12"/>
      <c r="H139" s="18"/>
      <c r="I139" s="20"/>
      <c r="J139" s="12"/>
      <c r="K139" s="18"/>
      <c r="L139" s="20"/>
      <c r="M139" s="20"/>
      <c r="N139" s="20"/>
      <c r="O139" s="18"/>
      <c r="P139" s="12"/>
      <c r="Q139" s="9"/>
    </row>
    <row r="140" spans="1:17" ht="12.75">
      <c r="A140" s="10"/>
      <c r="B140" s="12"/>
      <c r="C140" s="12"/>
      <c r="D140" s="12"/>
      <c r="E140" s="12"/>
      <c r="F140" s="12"/>
      <c r="G140" s="12"/>
      <c r="H140" s="18"/>
      <c r="I140" s="20"/>
      <c r="J140" s="12"/>
      <c r="K140" s="18"/>
      <c r="L140" s="20"/>
      <c r="M140" s="20"/>
      <c r="N140" s="20"/>
      <c r="O140" s="18"/>
      <c r="P140" s="12"/>
      <c r="Q140" s="9"/>
    </row>
    <row r="141" spans="1:17" ht="12.75">
      <c r="A141" s="10"/>
      <c r="B141" s="12"/>
      <c r="C141" s="12"/>
      <c r="D141" s="12"/>
      <c r="E141" s="12"/>
      <c r="F141" s="12"/>
      <c r="G141" s="12"/>
      <c r="H141" s="18"/>
      <c r="I141" s="20"/>
      <c r="J141" s="12"/>
      <c r="K141" s="18"/>
      <c r="L141" s="20"/>
      <c r="M141" s="20"/>
      <c r="N141" s="20"/>
      <c r="O141" s="18"/>
      <c r="P141" s="12"/>
      <c r="Q141" s="9"/>
    </row>
    <row r="142" spans="1:17" ht="12.75">
      <c r="A142" s="10"/>
      <c r="B142" s="12"/>
      <c r="C142" s="12"/>
      <c r="D142" s="12"/>
      <c r="E142" s="12"/>
      <c r="F142" s="12"/>
      <c r="G142" s="12"/>
      <c r="H142" s="18"/>
      <c r="I142" s="20"/>
      <c r="J142" s="12"/>
      <c r="K142" s="18"/>
      <c r="L142" s="20"/>
      <c r="M142" s="20"/>
      <c r="N142" s="20"/>
      <c r="O142" s="18"/>
      <c r="P142" s="12"/>
      <c r="Q142" s="9"/>
    </row>
    <row r="143" spans="1:17" ht="12.75">
      <c r="A143" s="10"/>
      <c r="B143" s="12"/>
      <c r="C143" s="12"/>
      <c r="D143" s="12"/>
      <c r="E143" s="12"/>
      <c r="F143" s="12"/>
      <c r="G143" s="12"/>
      <c r="H143" s="18"/>
      <c r="I143" s="20"/>
      <c r="J143" s="12"/>
      <c r="K143" s="18"/>
      <c r="L143" s="20"/>
      <c r="M143" s="20"/>
      <c r="N143" s="20"/>
      <c r="O143" s="18"/>
      <c r="P143" s="12"/>
      <c r="Q143" s="9"/>
    </row>
    <row r="144" spans="1:17" ht="12.75">
      <c r="A144" s="10"/>
      <c r="B144" s="12"/>
      <c r="C144" s="12"/>
      <c r="D144" s="12"/>
      <c r="E144" s="12"/>
      <c r="F144" s="12"/>
      <c r="G144" s="12"/>
      <c r="H144" s="18"/>
      <c r="I144" s="20"/>
      <c r="J144" s="12"/>
      <c r="K144" s="18"/>
      <c r="L144" s="20"/>
      <c r="M144" s="20"/>
      <c r="N144" s="20"/>
      <c r="O144" s="18"/>
      <c r="P144" s="12"/>
      <c r="Q144" s="9"/>
    </row>
    <row r="145" spans="1:17" ht="12.75">
      <c r="A145" s="10"/>
      <c r="B145" s="12"/>
      <c r="C145" s="12"/>
      <c r="D145" s="12"/>
      <c r="E145" s="12"/>
      <c r="F145" s="12"/>
      <c r="G145" s="12"/>
      <c r="H145" s="18"/>
      <c r="I145" s="20"/>
      <c r="J145" s="12"/>
      <c r="K145" s="18"/>
      <c r="L145" s="20"/>
      <c r="M145" s="20"/>
      <c r="N145" s="20"/>
      <c r="O145" s="18"/>
      <c r="P145" s="12"/>
      <c r="Q145" s="9"/>
    </row>
    <row r="146" spans="1:17" ht="12.75">
      <c r="A146" s="10"/>
      <c r="B146" s="12"/>
      <c r="C146" s="12"/>
      <c r="D146" s="12"/>
      <c r="E146" s="12"/>
      <c r="F146" s="12"/>
      <c r="G146" s="12"/>
      <c r="H146" s="18"/>
      <c r="I146" s="20"/>
      <c r="J146" s="12"/>
      <c r="K146" s="18"/>
      <c r="L146" s="20"/>
      <c r="M146" s="20"/>
      <c r="N146" s="20"/>
      <c r="O146" s="18"/>
      <c r="P146" s="12"/>
      <c r="Q146" s="9"/>
    </row>
    <row r="147" spans="1:17" ht="12.75">
      <c r="A147" s="10"/>
      <c r="B147" s="12"/>
      <c r="C147" s="12"/>
      <c r="D147" s="12"/>
      <c r="E147" s="12"/>
      <c r="F147" s="12"/>
      <c r="G147" s="12"/>
      <c r="H147" s="18"/>
      <c r="I147" s="20"/>
      <c r="J147" s="12"/>
      <c r="K147" s="18"/>
      <c r="L147" s="20"/>
      <c r="M147" s="20"/>
      <c r="N147" s="20"/>
      <c r="O147" s="18"/>
      <c r="P147" s="12"/>
      <c r="Q147" s="9"/>
    </row>
    <row r="148" spans="1:17" ht="12.75">
      <c r="A148" s="10"/>
      <c r="B148" s="12"/>
      <c r="C148" s="12"/>
      <c r="D148" s="12"/>
      <c r="E148" s="12"/>
      <c r="F148" s="12"/>
      <c r="G148" s="12"/>
      <c r="H148" s="18"/>
      <c r="I148" s="20"/>
      <c r="J148" s="12"/>
      <c r="K148" s="18"/>
      <c r="L148" s="20"/>
      <c r="M148" s="20"/>
      <c r="N148" s="20"/>
      <c r="O148" s="18"/>
      <c r="P148" s="12"/>
      <c r="Q148" s="9"/>
    </row>
    <row r="149" spans="1:17" ht="12.75">
      <c r="A149" s="10"/>
      <c r="B149" s="12"/>
      <c r="C149" s="12"/>
      <c r="D149" s="12"/>
      <c r="E149" s="12"/>
      <c r="F149" s="12"/>
      <c r="G149" s="12"/>
      <c r="H149" s="18"/>
      <c r="I149" s="20"/>
      <c r="J149" s="12"/>
      <c r="K149" s="18"/>
      <c r="L149" s="20"/>
      <c r="M149" s="20"/>
      <c r="N149" s="20"/>
      <c r="O149" s="18"/>
      <c r="P149" s="12"/>
      <c r="Q149" s="9"/>
    </row>
    <row r="150" spans="1:17" ht="12.75">
      <c r="A150" s="10"/>
      <c r="B150" s="12"/>
      <c r="C150" s="12"/>
      <c r="D150" s="12"/>
      <c r="E150" s="12"/>
      <c r="F150" s="12"/>
      <c r="G150" s="12"/>
      <c r="H150" s="18"/>
      <c r="I150" s="20"/>
      <c r="J150" s="12"/>
      <c r="K150" s="18"/>
      <c r="L150" s="20"/>
      <c r="M150" s="20"/>
      <c r="N150" s="20"/>
      <c r="O150" s="18"/>
      <c r="P150" s="12"/>
      <c r="Q150" s="9"/>
    </row>
    <row r="151" spans="1:17" ht="12.75">
      <c r="A151" s="10"/>
      <c r="B151" s="12"/>
      <c r="C151" s="12"/>
      <c r="D151" s="12"/>
      <c r="E151" s="12"/>
      <c r="F151" s="12"/>
      <c r="G151" s="12"/>
      <c r="H151" s="18"/>
      <c r="I151" s="20"/>
      <c r="J151" s="12"/>
      <c r="K151" s="18"/>
      <c r="L151" s="20"/>
      <c r="M151" s="20"/>
      <c r="N151" s="20"/>
      <c r="O151" s="18"/>
      <c r="P151" s="12"/>
      <c r="Q151" s="9"/>
    </row>
    <row r="152" spans="1:17" ht="12.75">
      <c r="A152" s="10"/>
      <c r="B152" s="12"/>
      <c r="C152" s="12"/>
      <c r="D152" s="12"/>
      <c r="E152" s="12"/>
      <c r="F152" s="12"/>
      <c r="G152" s="12"/>
      <c r="H152" s="18"/>
      <c r="I152" s="20"/>
      <c r="J152" s="12"/>
      <c r="K152" s="18"/>
      <c r="L152" s="20"/>
      <c r="M152" s="20"/>
      <c r="N152" s="20"/>
      <c r="O152" s="18"/>
      <c r="P152" s="12"/>
      <c r="Q152" s="9"/>
    </row>
    <row r="153" spans="1:17" ht="12.75">
      <c r="A153" s="10"/>
      <c r="B153" s="12"/>
      <c r="C153" s="12"/>
      <c r="D153" s="12"/>
      <c r="E153" s="12"/>
      <c r="F153" s="12"/>
      <c r="G153" s="12"/>
      <c r="H153" s="18"/>
      <c r="I153" s="20"/>
      <c r="J153" s="12"/>
      <c r="K153" s="18"/>
      <c r="L153" s="20"/>
      <c r="M153" s="20"/>
      <c r="N153" s="20"/>
      <c r="O153" s="18"/>
      <c r="P153" s="12"/>
      <c r="Q153" s="9"/>
    </row>
    <row r="154" spans="1:17" ht="12.75">
      <c r="A154" s="536" t="s">
        <v>465</v>
      </c>
      <c r="B154" s="536"/>
      <c r="C154" s="536"/>
      <c r="D154" s="536"/>
      <c r="E154" s="536"/>
      <c r="F154" s="536"/>
      <c r="G154" s="537"/>
      <c r="H154" s="157">
        <f>SUM(H110:H153)</f>
        <v>0</v>
      </c>
      <c r="I154" s="21">
        <f>SUM(I110:I153)</f>
        <v>0</v>
      </c>
      <c r="J154" s="154"/>
      <c r="K154" s="19">
        <f>SUM(K110:K153)</f>
        <v>0</v>
      </c>
      <c r="L154" s="21">
        <f>SUM(L110:L153)</f>
        <v>0</v>
      </c>
      <c r="M154" s="21">
        <f>SUM(M110:M153)</f>
        <v>0</v>
      </c>
      <c r="N154" s="21">
        <f>SUM(N110:N153)</f>
        <v>0</v>
      </c>
      <c r="O154" s="155"/>
      <c r="P154" s="122"/>
      <c r="Q154" s="9"/>
    </row>
    <row r="155" spans="1:17" ht="12.75">
      <c r="A155" s="1" t="e">
        <f>CONCATENATE("Число порядкових номерів на сторінці: ",ЧислоПрописом(COUNTA(A110:A153))," (з ",A110," по ",A153,")")</f>
        <v>#NAME?</v>
      </c>
      <c r="B155" s="122"/>
      <c r="C155" s="122"/>
      <c r="D155" s="122"/>
      <c r="E155" s="122"/>
      <c r="F155" s="122"/>
      <c r="G155" s="135" t="e">
        <f>CONCATENATE("Загальна кількість у натуральних вимірах фактично на сторінці: ",ЧислоПрописом(H154))</f>
        <v>#NAME?</v>
      </c>
      <c r="H155" s="155"/>
      <c r="I155" s="156"/>
      <c r="J155" s="154"/>
      <c r="K155" s="155"/>
      <c r="L155" s="156"/>
      <c r="M155" s="156"/>
      <c r="N155" s="156"/>
      <c r="O155" s="155"/>
      <c r="P155" s="122"/>
      <c r="Q155" s="9"/>
    </row>
    <row r="156" spans="2:17" ht="12.75">
      <c r="B156" s="132"/>
      <c r="C156" s="132"/>
      <c r="E156" s="122"/>
      <c r="G156" s="135" t="e">
        <f>CONCATENATE("Загальна кількість у натуральних вимірах за даними бухобліку на сторінці: ",ЧислоПрописом(K154))</f>
        <v>#NAME?</v>
      </c>
      <c r="H156" s="155"/>
      <c r="I156" s="156"/>
      <c r="J156" s="154"/>
      <c r="K156" s="155"/>
      <c r="L156" s="156"/>
      <c r="M156" s="156"/>
      <c r="N156" s="156"/>
      <c r="O156" s="155"/>
      <c r="P156" s="122"/>
      <c r="Q156" s="9"/>
    </row>
    <row r="157" spans="1:17" ht="12.75">
      <c r="A157" s="533" t="s">
        <v>23</v>
      </c>
      <c r="B157" s="533" t="s">
        <v>24</v>
      </c>
      <c r="C157" s="533" t="s">
        <v>25</v>
      </c>
      <c r="D157" s="533" t="s">
        <v>10</v>
      </c>
      <c r="E157" s="533"/>
      <c r="F157" s="533"/>
      <c r="G157" s="533" t="s">
        <v>11</v>
      </c>
      <c r="H157" s="533" t="s">
        <v>12</v>
      </c>
      <c r="I157" s="533"/>
      <c r="J157" s="533" t="s">
        <v>34</v>
      </c>
      <c r="K157" s="533" t="s">
        <v>36</v>
      </c>
      <c r="L157" s="533"/>
      <c r="M157" s="533"/>
      <c r="N157" s="533"/>
      <c r="O157" s="533"/>
      <c r="P157" s="533" t="s">
        <v>13</v>
      </c>
      <c r="Q157" s="9"/>
    </row>
    <row r="158" spans="1:17" ht="12.75">
      <c r="A158" s="533"/>
      <c r="B158" s="533"/>
      <c r="C158" s="533"/>
      <c r="D158" s="533"/>
      <c r="E158" s="533"/>
      <c r="F158" s="533"/>
      <c r="G158" s="533"/>
      <c r="H158" s="533"/>
      <c r="I158" s="533"/>
      <c r="J158" s="533"/>
      <c r="K158" s="533"/>
      <c r="L158" s="533"/>
      <c r="M158" s="533"/>
      <c r="N158" s="533"/>
      <c r="O158" s="533"/>
      <c r="P158" s="533"/>
      <c r="Q158" s="9"/>
    </row>
    <row r="159" spans="1:17" ht="12.75">
      <c r="A159" s="533"/>
      <c r="B159" s="533"/>
      <c r="C159" s="533"/>
      <c r="D159" s="535" t="s">
        <v>26</v>
      </c>
      <c r="E159" s="535" t="s">
        <v>14</v>
      </c>
      <c r="F159" s="535" t="s">
        <v>15</v>
      </c>
      <c r="G159" s="533"/>
      <c r="H159" s="533"/>
      <c r="I159" s="533"/>
      <c r="J159" s="533"/>
      <c r="K159" s="533"/>
      <c r="L159" s="533"/>
      <c r="M159" s="533"/>
      <c r="N159" s="533"/>
      <c r="O159" s="533"/>
      <c r="P159" s="533"/>
      <c r="Q159" s="9"/>
    </row>
    <row r="160" spans="1:17" ht="12.75">
      <c r="A160" s="533"/>
      <c r="B160" s="533"/>
      <c r="C160" s="533"/>
      <c r="D160" s="535"/>
      <c r="E160" s="535"/>
      <c r="F160" s="535"/>
      <c r="G160" s="533"/>
      <c r="H160" s="535" t="s">
        <v>16</v>
      </c>
      <c r="I160" s="535" t="s">
        <v>17</v>
      </c>
      <c r="J160" s="533"/>
      <c r="K160" s="535" t="s">
        <v>16</v>
      </c>
      <c r="L160" s="535" t="s">
        <v>18</v>
      </c>
      <c r="M160" s="535" t="s">
        <v>27</v>
      </c>
      <c r="N160" s="535" t="s">
        <v>19</v>
      </c>
      <c r="O160" s="535" t="s">
        <v>20</v>
      </c>
      <c r="P160" s="533"/>
      <c r="Q160" s="9"/>
    </row>
    <row r="161" spans="1:17" ht="51" customHeight="1">
      <c r="A161" s="533"/>
      <c r="B161" s="533"/>
      <c r="C161" s="533"/>
      <c r="D161" s="535"/>
      <c r="E161" s="535"/>
      <c r="F161" s="535"/>
      <c r="G161" s="533"/>
      <c r="H161" s="535"/>
      <c r="I161" s="535"/>
      <c r="J161" s="533"/>
      <c r="K161" s="535"/>
      <c r="L161" s="535"/>
      <c r="M161" s="535"/>
      <c r="N161" s="535"/>
      <c r="O161" s="535"/>
      <c r="P161" s="533"/>
      <c r="Q161" s="9"/>
    </row>
    <row r="162" spans="1:17" ht="12.75">
      <c r="A162" s="11">
        <v>1</v>
      </c>
      <c r="B162" s="11">
        <v>2</v>
      </c>
      <c r="C162" s="11">
        <v>3</v>
      </c>
      <c r="D162" s="11">
        <v>4</v>
      </c>
      <c r="E162" s="11">
        <v>5</v>
      </c>
      <c r="F162" s="11">
        <v>6</v>
      </c>
      <c r="G162" s="11">
        <v>7</v>
      </c>
      <c r="H162" s="11">
        <v>8</v>
      </c>
      <c r="I162" s="11">
        <v>9</v>
      </c>
      <c r="J162" s="11">
        <v>10</v>
      </c>
      <c r="K162" s="11">
        <v>11</v>
      </c>
      <c r="L162" s="11">
        <v>12</v>
      </c>
      <c r="M162" s="11">
        <v>13</v>
      </c>
      <c r="N162" s="11">
        <v>14</v>
      </c>
      <c r="O162" s="11">
        <v>15</v>
      </c>
      <c r="P162" s="11">
        <v>16</v>
      </c>
      <c r="Q162" s="9"/>
    </row>
    <row r="163" spans="1:17" ht="12.75">
      <c r="A163" s="10"/>
      <c r="B163" s="12"/>
      <c r="C163" s="12"/>
      <c r="D163" s="12"/>
      <c r="E163" s="12"/>
      <c r="F163" s="12"/>
      <c r="G163" s="12"/>
      <c r="H163" s="18"/>
      <c r="I163" s="20"/>
      <c r="J163" s="12"/>
      <c r="K163" s="18"/>
      <c r="L163" s="20"/>
      <c r="M163" s="20"/>
      <c r="N163" s="20"/>
      <c r="O163" s="18"/>
      <c r="P163" s="12"/>
      <c r="Q163" s="9"/>
    </row>
    <row r="164" spans="1:17" ht="12.75">
      <c r="A164" s="10"/>
      <c r="B164" s="12"/>
      <c r="C164" s="12"/>
      <c r="D164" s="12"/>
      <c r="E164" s="12"/>
      <c r="F164" s="12"/>
      <c r="G164" s="12"/>
      <c r="H164" s="18"/>
      <c r="I164" s="20"/>
      <c r="J164" s="12"/>
      <c r="K164" s="18"/>
      <c r="L164" s="20"/>
      <c r="M164" s="20"/>
      <c r="N164" s="20"/>
      <c r="O164" s="18"/>
      <c r="P164" s="12"/>
      <c r="Q164" s="9"/>
    </row>
    <row r="165" spans="1:17" ht="12.75">
      <c r="A165" s="10"/>
      <c r="B165" s="12"/>
      <c r="C165" s="12"/>
      <c r="D165" s="12"/>
      <c r="E165" s="12"/>
      <c r="F165" s="12"/>
      <c r="G165" s="12"/>
      <c r="H165" s="18"/>
      <c r="I165" s="20"/>
      <c r="J165" s="12"/>
      <c r="K165" s="18"/>
      <c r="L165" s="20"/>
      <c r="M165" s="20"/>
      <c r="N165" s="20"/>
      <c r="O165" s="18"/>
      <c r="P165" s="12"/>
      <c r="Q165" s="9"/>
    </row>
    <row r="166" spans="1:17" ht="12.75">
      <c r="A166" s="10"/>
      <c r="B166" s="12"/>
      <c r="C166" s="12"/>
      <c r="D166" s="12"/>
      <c r="E166" s="12"/>
      <c r="F166" s="12"/>
      <c r="G166" s="12"/>
      <c r="H166" s="18"/>
      <c r="I166" s="20"/>
      <c r="J166" s="12"/>
      <c r="K166" s="18"/>
      <c r="L166" s="20"/>
      <c r="M166" s="20"/>
      <c r="N166" s="20"/>
      <c r="O166" s="18"/>
      <c r="P166" s="12"/>
      <c r="Q166" s="9"/>
    </row>
    <row r="167" spans="1:17" ht="12.75">
      <c r="A167" s="10"/>
      <c r="B167" s="12"/>
      <c r="C167" s="12"/>
      <c r="D167" s="12"/>
      <c r="E167" s="12"/>
      <c r="F167" s="12"/>
      <c r="G167" s="12"/>
      <c r="H167" s="18"/>
      <c r="I167" s="20"/>
      <c r="J167" s="12"/>
      <c r="K167" s="18"/>
      <c r="L167" s="20"/>
      <c r="M167" s="20"/>
      <c r="N167" s="20"/>
      <c r="O167" s="18"/>
      <c r="P167" s="12"/>
      <c r="Q167" s="9"/>
    </row>
    <row r="168" spans="1:17" ht="12.75">
      <c r="A168" s="10"/>
      <c r="B168" s="12"/>
      <c r="C168" s="12"/>
      <c r="D168" s="12"/>
      <c r="E168" s="12"/>
      <c r="F168" s="12"/>
      <c r="G168" s="12"/>
      <c r="H168" s="18"/>
      <c r="I168" s="20"/>
      <c r="J168" s="12"/>
      <c r="K168" s="18"/>
      <c r="L168" s="20"/>
      <c r="M168" s="20"/>
      <c r="N168" s="20"/>
      <c r="O168" s="18"/>
      <c r="P168" s="12"/>
      <c r="Q168" s="9"/>
    </row>
    <row r="169" spans="1:17" ht="12.75">
      <c r="A169" s="10"/>
      <c r="B169" s="12"/>
      <c r="C169" s="12"/>
      <c r="D169" s="12"/>
      <c r="E169" s="12"/>
      <c r="F169" s="12"/>
      <c r="G169" s="12"/>
      <c r="H169" s="18"/>
      <c r="I169" s="20"/>
      <c r="J169" s="12"/>
      <c r="K169" s="18"/>
      <c r="L169" s="20"/>
      <c r="M169" s="20"/>
      <c r="N169" s="20"/>
      <c r="O169" s="18"/>
      <c r="P169" s="12"/>
      <c r="Q169" s="9"/>
    </row>
    <row r="170" spans="1:17" ht="12.75">
      <c r="A170" s="10"/>
      <c r="B170" s="12"/>
      <c r="C170" s="12"/>
      <c r="D170" s="12"/>
      <c r="E170" s="12"/>
      <c r="F170" s="12"/>
      <c r="G170" s="12"/>
      <c r="H170" s="18"/>
      <c r="I170" s="20"/>
      <c r="J170" s="12"/>
      <c r="K170" s="18"/>
      <c r="L170" s="20"/>
      <c r="M170" s="20"/>
      <c r="N170" s="20"/>
      <c r="O170" s="18"/>
      <c r="P170" s="12"/>
      <c r="Q170" s="9"/>
    </row>
    <row r="171" spans="1:17" ht="12.75">
      <c r="A171" s="10"/>
      <c r="B171" s="12"/>
      <c r="C171" s="12"/>
      <c r="D171" s="12"/>
      <c r="E171" s="12"/>
      <c r="F171" s="12"/>
      <c r="G171" s="12"/>
      <c r="H171" s="18"/>
      <c r="I171" s="20"/>
      <c r="J171" s="12"/>
      <c r="K171" s="18"/>
      <c r="L171" s="20"/>
      <c r="M171" s="20"/>
      <c r="N171" s="20"/>
      <c r="O171" s="18"/>
      <c r="P171" s="12"/>
      <c r="Q171" s="9"/>
    </row>
    <row r="172" spans="1:17" ht="12.75">
      <c r="A172" s="10"/>
      <c r="B172" s="12"/>
      <c r="C172" s="12"/>
      <c r="D172" s="12"/>
      <c r="E172" s="12"/>
      <c r="F172" s="12"/>
      <c r="G172" s="12"/>
      <c r="H172" s="18"/>
      <c r="I172" s="20"/>
      <c r="J172" s="12"/>
      <c r="K172" s="18"/>
      <c r="L172" s="20"/>
      <c r="M172" s="20"/>
      <c r="N172" s="20"/>
      <c r="O172" s="18"/>
      <c r="P172" s="12"/>
      <c r="Q172" s="9"/>
    </row>
    <row r="173" spans="1:17" ht="12.75">
      <c r="A173" s="10"/>
      <c r="B173" s="12"/>
      <c r="C173" s="12"/>
      <c r="D173" s="12"/>
      <c r="E173" s="12"/>
      <c r="F173" s="12"/>
      <c r="G173" s="12"/>
      <c r="H173" s="18"/>
      <c r="I173" s="20"/>
      <c r="J173" s="12"/>
      <c r="K173" s="18"/>
      <c r="L173" s="20"/>
      <c r="M173" s="20"/>
      <c r="N173" s="20"/>
      <c r="O173" s="18"/>
      <c r="P173" s="12"/>
      <c r="Q173" s="9"/>
    </row>
    <row r="174" spans="1:17" ht="12.75">
      <c r="A174" s="10"/>
      <c r="B174" s="12"/>
      <c r="C174" s="12"/>
      <c r="D174" s="12"/>
      <c r="E174" s="12"/>
      <c r="F174" s="12"/>
      <c r="G174" s="12"/>
      <c r="H174" s="18"/>
      <c r="I174" s="20"/>
      <c r="J174" s="12"/>
      <c r="K174" s="18"/>
      <c r="L174" s="20"/>
      <c r="M174" s="20"/>
      <c r="N174" s="20"/>
      <c r="O174" s="18"/>
      <c r="P174" s="12"/>
      <c r="Q174" s="9"/>
    </row>
    <row r="175" spans="1:17" ht="12.75">
      <c r="A175" s="10"/>
      <c r="B175" s="12"/>
      <c r="C175" s="12"/>
      <c r="D175" s="12"/>
      <c r="E175" s="12"/>
      <c r="F175" s="12"/>
      <c r="G175" s="12"/>
      <c r="H175" s="18"/>
      <c r="I175" s="20"/>
      <c r="J175" s="12"/>
      <c r="K175" s="18"/>
      <c r="L175" s="20"/>
      <c r="M175" s="20"/>
      <c r="N175" s="20"/>
      <c r="O175" s="18"/>
      <c r="P175" s="12"/>
      <c r="Q175" s="9"/>
    </row>
    <row r="176" spans="1:17" ht="12.75">
      <c r="A176" s="10"/>
      <c r="B176" s="12"/>
      <c r="C176" s="12"/>
      <c r="D176" s="12"/>
      <c r="E176" s="12"/>
      <c r="F176" s="12"/>
      <c r="G176" s="12"/>
      <c r="H176" s="18"/>
      <c r="I176" s="20"/>
      <c r="J176" s="12"/>
      <c r="K176" s="18"/>
      <c r="L176" s="20"/>
      <c r="M176" s="20"/>
      <c r="N176" s="20"/>
      <c r="O176" s="18"/>
      <c r="P176" s="12"/>
      <c r="Q176" s="9"/>
    </row>
    <row r="177" spans="1:17" ht="12.75">
      <c r="A177" s="10"/>
      <c r="B177" s="12"/>
      <c r="C177" s="12"/>
      <c r="D177" s="12"/>
      <c r="E177" s="12"/>
      <c r="F177" s="12"/>
      <c r="G177" s="12"/>
      <c r="H177" s="18"/>
      <c r="I177" s="20"/>
      <c r="J177" s="12"/>
      <c r="K177" s="18"/>
      <c r="L177" s="20"/>
      <c r="M177" s="20"/>
      <c r="N177" s="20"/>
      <c r="O177" s="18"/>
      <c r="P177" s="12"/>
      <c r="Q177" s="9"/>
    </row>
    <row r="178" spans="1:17" ht="12.75">
      <c r="A178" s="10"/>
      <c r="B178" s="12"/>
      <c r="C178" s="12"/>
      <c r="D178" s="12"/>
      <c r="E178" s="12"/>
      <c r="F178" s="12"/>
      <c r="G178" s="12"/>
      <c r="H178" s="18"/>
      <c r="I178" s="20"/>
      <c r="J178" s="12"/>
      <c r="K178" s="18"/>
      <c r="L178" s="20"/>
      <c r="M178" s="20"/>
      <c r="N178" s="20"/>
      <c r="O178" s="18"/>
      <c r="P178" s="12"/>
      <c r="Q178" s="9"/>
    </row>
    <row r="179" spans="1:17" ht="12.75">
      <c r="A179" s="10"/>
      <c r="B179" s="12"/>
      <c r="C179" s="12"/>
      <c r="D179" s="12"/>
      <c r="E179" s="12"/>
      <c r="F179" s="12"/>
      <c r="G179" s="12"/>
      <c r="H179" s="18"/>
      <c r="I179" s="20"/>
      <c r="J179" s="12"/>
      <c r="K179" s="18"/>
      <c r="L179" s="20"/>
      <c r="M179" s="20"/>
      <c r="N179" s="20"/>
      <c r="O179" s="18"/>
      <c r="P179" s="12"/>
      <c r="Q179" s="9"/>
    </row>
    <row r="180" spans="1:17" ht="12.75">
      <c r="A180" s="10"/>
      <c r="B180" s="12"/>
      <c r="C180" s="12"/>
      <c r="D180" s="12"/>
      <c r="E180" s="12"/>
      <c r="F180" s="12"/>
      <c r="G180" s="12"/>
      <c r="H180" s="18"/>
      <c r="I180" s="20"/>
      <c r="J180" s="12"/>
      <c r="K180" s="18"/>
      <c r="L180" s="20"/>
      <c r="M180" s="20"/>
      <c r="N180" s="20"/>
      <c r="O180" s="18"/>
      <c r="P180" s="12"/>
      <c r="Q180" s="9"/>
    </row>
    <row r="181" spans="1:17" ht="12.75">
      <c r="A181" s="10"/>
      <c r="B181" s="12"/>
      <c r="C181" s="12"/>
      <c r="D181" s="12"/>
      <c r="E181" s="12"/>
      <c r="F181" s="12"/>
      <c r="G181" s="12"/>
      <c r="H181" s="18"/>
      <c r="I181" s="20"/>
      <c r="J181" s="12"/>
      <c r="K181" s="18"/>
      <c r="L181" s="20"/>
      <c r="M181" s="20"/>
      <c r="N181" s="20"/>
      <c r="O181" s="18"/>
      <c r="P181" s="12"/>
      <c r="Q181" s="9"/>
    </row>
    <row r="182" spans="1:17" ht="12.75">
      <c r="A182" s="10"/>
      <c r="B182" s="12"/>
      <c r="C182" s="12"/>
      <c r="D182" s="12"/>
      <c r="E182" s="12"/>
      <c r="F182" s="12"/>
      <c r="G182" s="12"/>
      <c r="H182" s="18"/>
      <c r="I182" s="20"/>
      <c r="J182" s="12"/>
      <c r="K182" s="18"/>
      <c r="L182" s="20"/>
      <c r="M182" s="20"/>
      <c r="N182" s="20"/>
      <c r="O182" s="18"/>
      <c r="P182" s="12"/>
      <c r="Q182" s="9"/>
    </row>
    <row r="183" spans="1:17" ht="12.75">
      <c r="A183" s="10"/>
      <c r="B183" s="12"/>
      <c r="C183" s="12"/>
      <c r="D183" s="12"/>
      <c r="E183" s="12"/>
      <c r="F183" s="12"/>
      <c r="G183" s="12"/>
      <c r="H183" s="18"/>
      <c r="I183" s="20"/>
      <c r="J183" s="12"/>
      <c r="K183" s="18"/>
      <c r="L183" s="20"/>
      <c r="M183" s="20"/>
      <c r="N183" s="20"/>
      <c r="O183" s="18"/>
      <c r="P183" s="12"/>
      <c r="Q183" s="9"/>
    </row>
    <row r="184" spans="1:17" ht="12.75">
      <c r="A184" s="10"/>
      <c r="B184" s="12"/>
      <c r="C184" s="12"/>
      <c r="D184" s="12"/>
      <c r="E184" s="12"/>
      <c r="F184" s="12"/>
      <c r="G184" s="12"/>
      <c r="H184" s="18"/>
      <c r="I184" s="20"/>
      <c r="J184" s="12"/>
      <c r="K184" s="18"/>
      <c r="L184" s="20"/>
      <c r="M184" s="20"/>
      <c r="N184" s="20"/>
      <c r="O184" s="18"/>
      <c r="P184" s="12"/>
      <c r="Q184" s="9"/>
    </row>
    <row r="185" spans="1:17" ht="12.75">
      <c r="A185" s="10"/>
      <c r="B185" s="12"/>
      <c r="C185" s="12"/>
      <c r="D185" s="12"/>
      <c r="E185" s="12"/>
      <c r="F185" s="12"/>
      <c r="G185" s="12"/>
      <c r="H185" s="18"/>
      <c r="I185" s="20"/>
      <c r="J185" s="12"/>
      <c r="K185" s="18"/>
      <c r="L185" s="20"/>
      <c r="M185" s="20"/>
      <c r="N185" s="20"/>
      <c r="O185" s="18"/>
      <c r="P185" s="12"/>
      <c r="Q185" s="9"/>
    </row>
    <row r="186" spans="1:17" ht="12.75">
      <c r="A186" s="10"/>
      <c r="B186" s="12"/>
      <c r="C186" s="12"/>
      <c r="D186" s="12"/>
      <c r="E186" s="12"/>
      <c r="F186" s="12"/>
      <c r="G186" s="12"/>
      <c r="H186" s="18"/>
      <c r="I186" s="20"/>
      <c r="J186" s="12"/>
      <c r="K186" s="18"/>
      <c r="L186" s="20"/>
      <c r="M186" s="20"/>
      <c r="N186" s="20"/>
      <c r="O186" s="18"/>
      <c r="P186" s="12"/>
      <c r="Q186" s="9"/>
    </row>
    <row r="187" spans="1:17" ht="12.75">
      <c r="A187" s="10"/>
      <c r="B187" s="12"/>
      <c r="C187" s="12"/>
      <c r="D187" s="12"/>
      <c r="E187" s="12"/>
      <c r="F187" s="12"/>
      <c r="G187" s="12"/>
      <c r="H187" s="18"/>
      <c r="I187" s="20"/>
      <c r="J187" s="12"/>
      <c r="K187" s="18"/>
      <c r="L187" s="20"/>
      <c r="M187" s="20"/>
      <c r="N187" s="20"/>
      <c r="O187" s="18"/>
      <c r="P187" s="12"/>
      <c r="Q187" s="9"/>
    </row>
    <row r="188" spans="1:17" ht="12.75">
      <c r="A188" s="10"/>
      <c r="B188" s="12"/>
      <c r="C188" s="12"/>
      <c r="D188" s="12"/>
      <c r="E188" s="12"/>
      <c r="F188" s="12"/>
      <c r="G188" s="12"/>
      <c r="H188" s="18"/>
      <c r="I188" s="20"/>
      <c r="J188" s="12"/>
      <c r="K188" s="18"/>
      <c r="L188" s="20"/>
      <c r="M188" s="20"/>
      <c r="N188" s="20"/>
      <c r="O188" s="18"/>
      <c r="P188" s="12"/>
      <c r="Q188" s="9"/>
    </row>
    <row r="189" spans="1:17" ht="12.75">
      <c r="A189" s="10"/>
      <c r="B189" s="12"/>
      <c r="C189" s="12"/>
      <c r="D189" s="12"/>
      <c r="E189" s="12"/>
      <c r="F189" s="12"/>
      <c r="G189" s="12"/>
      <c r="H189" s="18"/>
      <c r="I189" s="20"/>
      <c r="J189" s="12"/>
      <c r="K189" s="18"/>
      <c r="L189" s="20"/>
      <c r="M189" s="20"/>
      <c r="N189" s="20"/>
      <c r="O189" s="18"/>
      <c r="P189" s="12"/>
      <c r="Q189" s="9"/>
    </row>
    <row r="190" spans="1:17" ht="12.75">
      <c r="A190" s="10"/>
      <c r="B190" s="12"/>
      <c r="C190" s="12"/>
      <c r="D190" s="12"/>
      <c r="E190" s="12"/>
      <c r="F190" s="12"/>
      <c r="G190" s="12"/>
      <c r="H190" s="18"/>
      <c r="I190" s="20"/>
      <c r="J190" s="12"/>
      <c r="K190" s="18"/>
      <c r="L190" s="20"/>
      <c r="M190" s="20"/>
      <c r="N190" s="20"/>
      <c r="O190" s="18"/>
      <c r="P190" s="12"/>
      <c r="Q190" s="9"/>
    </row>
    <row r="191" spans="1:17" ht="12.75">
      <c r="A191" s="10"/>
      <c r="B191" s="12"/>
      <c r="C191" s="12"/>
      <c r="D191" s="12"/>
      <c r="E191" s="12"/>
      <c r="F191" s="12"/>
      <c r="G191" s="12"/>
      <c r="H191" s="18"/>
      <c r="I191" s="20"/>
      <c r="J191" s="12"/>
      <c r="K191" s="18"/>
      <c r="L191" s="20"/>
      <c r="M191" s="20"/>
      <c r="N191" s="20"/>
      <c r="O191" s="18"/>
      <c r="P191" s="12"/>
      <c r="Q191" s="9"/>
    </row>
    <row r="192" spans="1:17" ht="12.75">
      <c r="A192" s="10"/>
      <c r="B192" s="12"/>
      <c r="C192" s="12"/>
      <c r="D192" s="12"/>
      <c r="E192" s="12"/>
      <c r="F192" s="12"/>
      <c r="G192" s="12"/>
      <c r="H192" s="18"/>
      <c r="I192" s="20"/>
      <c r="J192" s="12"/>
      <c r="K192" s="18"/>
      <c r="L192" s="20"/>
      <c r="M192" s="20"/>
      <c r="N192" s="20"/>
      <c r="O192" s="18"/>
      <c r="P192" s="12"/>
      <c r="Q192" s="9"/>
    </row>
    <row r="193" spans="1:17" ht="12.75">
      <c r="A193" s="10"/>
      <c r="B193" s="12"/>
      <c r="C193" s="12"/>
      <c r="D193" s="12"/>
      <c r="E193" s="12"/>
      <c r="F193" s="12"/>
      <c r="G193" s="12"/>
      <c r="H193" s="18"/>
      <c r="I193" s="20"/>
      <c r="J193" s="12"/>
      <c r="K193" s="18"/>
      <c r="L193" s="20"/>
      <c r="M193" s="20"/>
      <c r="N193" s="20"/>
      <c r="O193" s="18"/>
      <c r="P193" s="12"/>
      <c r="Q193" s="9"/>
    </row>
    <row r="194" spans="1:17" ht="12.75">
      <c r="A194" s="10"/>
      <c r="B194" s="12"/>
      <c r="C194" s="12"/>
      <c r="D194" s="12"/>
      <c r="E194" s="12"/>
      <c r="F194" s="12"/>
      <c r="G194" s="12"/>
      <c r="H194" s="18"/>
      <c r="I194" s="20"/>
      <c r="J194" s="12"/>
      <c r="K194" s="18"/>
      <c r="L194" s="20"/>
      <c r="M194" s="20"/>
      <c r="N194" s="20"/>
      <c r="O194" s="18"/>
      <c r="P194" s="12"/>
      <c r="Q194" s="9"/>
    </row>
    <row r="195" spans="1:17" ht="12.75">
      <c r="A195" s="10"/>
      <c r="B195" s="12"/>
      <c r="C195" s="12"/>
      <c r="D195" s="12"/>
      <c r="E195" s="12"/>
      <c r="F195" s="12"/>
      <c r="G195" s="12"/>
      <c r="H195" s="18"/>
      <c r="I195" s="20"/>
      <c r="J195" s="12"/>
      <c r="K195" s="18"/>
      <c r="L195" s="20"/>
      <c r="M195" s="20"/>
      <c r="N195" s="20"/>
      <c r="O195" s="18"/>
      <c r="P195" s="12"/>
      <c r="Q195" s="9"/>
    </row>
    <row r="196" spans="1:17" ht="12.75">
      <c r="A196" s="10"/>
      <c r="B196" s="12"/>
      <c r="C196" s="12"/>
      <c r="D196" s="12"/>
      <c r="E196" s="12"/>
      <c r="F196" s="12"/>
      <c r="G196" s="12"/>
      <c r="H196" s="18"/>
      <c r="I196" s="20"/>
      <c r="J196" s="12"/>
      <c r="K196" s="18"/>
      <c r="L196" s="20"/>
      <c r="M196" s="20"/>
      <c r="N196" s="20"/>
      <c r="O196" s="18"/>
      <c r="P196" s="12"/>
      <c r="Q196" s="9"/>
    </row>
    <row r="197" spans="1:17" ht="12.75">
      <c r="A197" s="10"/>
      <c r="B197" s="12"/>
      <c r="C197" s="12"/>
      <c r="D197" s="12"/>
      <c r="E197" s="12"/>
      <c r="F197" s="12"/>
      <c r="G197" s="12"/>
      <c r="H197" s="18"/>
      <c r="I197" s="20"/>
      <c r="J197" s="12"/>
      <c r="K197" s="18"/>
      <c r="L197" s="20"/>
      <c r="M197" s="20"/>
      <c r="N197" s="20"/>
      <c r="O197" s="18"/>
      <c r="P197" s="12"/>
      <c r="Q197" s="9"/>
    </row>
    <row r="198" spans="1:17" ht="12.75">
      <c r="A198" s="10"/>
      <c r="B198" s="12"/>
      <c r="C198" s="12"/>
      <c r="D198" s="12"/>
      <c r="E198" s="12"/>
      <c r="F198" s="12"/>
      <c r="G198" s="12"/>
      <c r="H198" s="18"/>
      <c r="I198" s="20"/>
      <c r="J198" s="12"/>
      <c r="K198" s="18"/>
      <c r="L198" s="20"/>
      <c r="M198" s="20"/>
      <c r="N198" s="20"/>
      <c r="O198" s="18"/>
      <c r="P198" s="12"/>
      <c r="Q198" s="9"/>
    </row>
    <row r="199" spans="1:17" ht="12.75">
      <c r="A199" s="10"/>
      <c r="B199" s="12"/>
      <c r="C199" s="12"/>
      <c r="D199" s="12"/>
      <c r="E199" s="12"/>
      <c r="F199" s="12"/>
      <c r="G199" s="12"/>
      <c r="H199" s="18"/>
      <c r="I199" s="20"/>
      <c r="J199" s="12"/>
      <c r="K199" s="18"/>
      <c r="L199" s="20"/>
      <c r="M199" s="20"/>
      <c r="N199" s="20"/>
      <c r="O199" s="18"/>
      <c r="P199" s="12"/>
      <c r="Q199" s="9"/>
    </row>
    <row r="200" spans="1:17" ht="12.75">
      <c r="A200" s="10"/>
      <c r="B200" s="12"/>
      <c r="C200" s="12"/>
      <c r="D200" s="12"/>
      <c r="E200" s="12"/>
      <c r="F200" s="12"/>
      <c r="G200" s="12"/>
      <c r="H200" s="18"/>
      <c r="I200" s="20"/>
      <c r="J200" s="12"/>
      <c r="K200" s="18"/>
      <c r="L200" s="20"/>
      <c r="M200" s="20"/>
      <c r="N200" s="20"/>
      <c r="O200" s="18"/>
      <c r="P200" s="12"/>
      <c r="Q200" s="9"/>
    </row>
    <row r="201" spans="1:17" ht="12.75">
      <c r="A201" s="10"/>
      <c r="B201" s="12"/>
      <c r="C201" s="12"/>
      <c r="D201" s="12"/>
      <c r="E201" s="12"/>
      <c r="F201" s="12"/>
      <c r="G201" s="12"/>
      <c r="H201" s="18"/>
      <c r="I201" s="20"/>
      <c r="J201" s="12"/>
      <c r="K201" s="18"/>
      <c r="L201" s="20"/>
      <c r="M201" s="20"/>
      <c r="N201" s="20"/>
      <c r="O201" s="18"/>
      <c r="P201" s="12"/>
      <c r="Q201" s="9"/>
    </row>
    <row r="202" spans="1:17" ht="12.75">
      <c r="A202" s="10"/>
      <c r="B202" s="12"/>
      <c r="C202" s="12"/>
      <c r="D202" s="12"/>
      <c r="E202" s="12"/>
      <c r="F202" s="12"/>
      <c r="G202" s="12"/>
      <c r="H202" s="18"/>
      <c r="I202" s="20"/>
      <c r="J202" s="12"/>
      <c r="K202" s="18"/>
      <c r="L202" s="20"/>
      <c r="M202" s="20"/>
      <c r="N202" s="20"/>
      <c r="O202" s="18"/>
      <c r="P202" s="12"/>
      <c r="Q202" s="9"/>
    </row>
    <row r="203" spans="1:17" ht="12.75">
      <c r="A203" s="10"/>
      <c r="B203" s="12"/>
      <c r="C203" s="12"/>
      <c r="D203" s="12"/>
      <c r="E203" s="12"/>
      <c r="F203" s="12"/>
      <c r="G203" s="12"/>
      <c r="H203" s="18"/>
      <c r="I203" s="20"/>
      <c r="J203" s="12"/>
      <c r="K203" s="18"/>
      <c r="L203" s="20"/>
      <c r="M203" s="20"/>
      <c r="N203" s="20"/>
      <c r="O203" s="18"/>
      <c r="P203" s="12"/>
      <c r="Q203" s="9"/>
    </row>
    <row r="204" spans="1:17" ht="12.75">
      <c r="A204" s="10"/>
      <c r="B204" s="12"/>
      <c r="C204" s="12"/>
      <c r="D204" s="12"/>
      <c r="E204" s="12"/>
      <c r="F204" s="12"/>
      <c r="G204" s="12"/>
      <c r="H204" s="18"/>
      <c r="I204" s="20"/>
      <c r="J204" s="12"/>
      <c r="K204" s="18"/>
      <c r="L204" s="20"/>
      <c r="M204" s="20"/>
      <c r="N204" s="20"/>
      <c r="O204" s="18"/>
      <c r="P204" s="12"/>
      <c r="Q204" s="9"/>
    </row>
    <row r="205" spans="1:17" ht="12.75">
      <c r="A205" s="10"/>
      <c r="B205" s="12"/>
      <c r="C205" s="12"/>
      <c r="D205" s="12"/>
      <c r="E205" s="12"/>
      <c r="F205" s="12"/>
      <c r="G205" s="12"/>
      <c r="H205" s="18"/>
      <c r="I205" s="20"/>
      <c r="J205" s="12"/>
      <c r="K205" s="18"/>
      <c r="L205" s="20"/>
      <c r="M205" s="20"/>
      <c r="N205" s="20"/>
      <c r="O205" s="18"/>
      <c r="P205" s="12"/>
      <c r="Q205" s="9"/>
    </row>
    <row r="206" spans="1:17" ht="12.75">
      <c r="A206" s="10"/>
      <c r="B206" s="12"/>
      <c r="C206" s="12"/>
      <c r="D206" s="12"/>
      <c r="E206" s="12"/>
      <c r="F206" s="12"/>
      <c r="G206" s="12"/>
      <c r="H206" s="18"/>
      <c r="I206" s="20"/>
      <c r="J206" s="12"/>
      <c r="K206" s="18"/>
      <c r="L206" s="20"/>
      <c r="M206" s="20"/>
      <c r="N206" s="20"/>
      <c r="O206" s="18"/>
      <c r="P206" s="12"/>
      <c r="Q206" s="9"/>
    </row>
    <row r="207" spans="1:17" ht="12.75">
      <c r="A207" s="536" t="s">
        <v>465</v>
      </c>
      <c r="B207" s="536"/>
      <c r="C207" s="536"/>
      <c r="D207" s="536"/>
      <c r="E207" s="536"/>
      <c r="F207" s="536"/>
      <c r="G207" s="537"/>
      <c r="H207" s="157">
        <f>SUM(H163:H206)</f>
        <v>0</v>
      </c>
      <c r="I207" s="21">
        <f>SUM(I163:I206)</f>
        <v>0</v>
      </c>
      <c r="J207" s="154"/>
      <c r="K207" s="19">
        <f>SUM(K163:K206)</f>
        <v>0</v>
      </c>
      <c r="L207" s="21">
        <f>SUM(L163:L206)</f>
        <v>0</v>
      </c>
      <c r="M207" s="21">
        <f>SUM(M163:M206)</f>
        <v>0</v>
      </c>
      <c r="N207" s="21">
        <f>SUM(N163:N206)</f>
        <v>0</v>
      </c>
      <c r="O207" s="155"/>
      <c r="P207" s="122"/>
      <c r="Q207" s="9"/>
    </row>
    <row r="208" spans="1:17" ht="12.75">
      <c r="A208" s="1" t="e">
        <f>CONCATENATE("Число порядкових номерів на сторінці: ",ЧислоПрописом(COUNTA(A163:A206))," (з ",A163," по ",A206,")")</f>
        <v>#NAME?</v>
      </c>
      <c r="B208" s="122"/>
      <c r="C208" s="122"/>
      <c r="D208" s="122"/>
      <c r="E208" s="122"/>
      <c r="F208" s="122"/>
      <c r="G208" s="135" t="e">
        <f>CONCATENATE("Загальна кількість у натуральних вимірах фактично на сторінці: ",ЧислоПрописом(H207))</f>
        <v>#NAME?</v>
      </c>
      <c r="H208" s="155"/>
      <c r="I208" s="156"/>
      <c r="J208" s="154"/>
      <c r="K208" s="155"/>
      <c r="L208" s="156"/>
      <c r="M208" s="156"/>
      <c r="N208" s="156"/>
      <c r="O208" s="155"/>
      <c r="P208" s="122"/>
      <c r="Q208" s="9"/>
    </row>
    <row r="209" spans="2:17" ht="12.75">
      <c r="B209" s="132"/>
      <c r="C209" s="132"/>
      <c r="E209" s="122"/>
      <c r="G209" s="135" t="e">
        <f>CONCATENATE("Загальна кількість у натуральних вимірах за даними бухобліку на сторінці: ",ЧислоПрописом(K207))</f>
        <v>#NAME?</v>
      </c>
      <c r="H209" s="155"/>
      <c r="I209" s="156"/>
      <c r="J209" s="154"/>
      <c r="K209" s="155"/>
      <c r="L209" s="156"/>
      <c r="M209" s="156"/>
      <c r="N209" s="156"/>
      <c r="O209" s="155"/>
      <c r="P209" s="122"/>
      <c r="Q209" s="9"/>
    </row>
    <row r="210" spans="1:17" ht="12.75">
      <c r="A210" s="533" t="s">
        <v>23</v>
      </c>
      <c r="B210" s="533" t="s">
        <v>24</v>
      </c>
      <c r="C210" s="533" t="s">
        <v>25</v>
      </c>
      <c r="D210" s="533" t="s">
        <v>10</v>
      </c>
      <c r="E210" s="533"/>
      <c r="F210" s="533"/>
      <c r="G210" s="533" t="s">
        <v>11</v>
      </c>
      <c r="H210" s="533" t="s">
        <v>12</v>
      </c>
      <c r="I210" s="533"/>
      <c r="J210" s="533" t="s">
        <v>34</v>
      </c>
      <c r="K210" s="533" t="s">
        <v>36</v>
      </c>
      <c r="L210" s="533"/>
      <c r="M210" s="533"/>
      <c r="N210" s="533"/>
      <c r="O210" s="533"/>
      <c r="P210" s="533" t="s">
        <v>13</v>
      </c>
      <c r="Q210" s="9"/>
    </row>
    <row r="211" spans="1:17" ht="12.75">
      <c r="A211" s="533"/>
      <c r="B211" s="533"/>
      <c r="C211" s="533"/>
      <c r="D211" s="533"/>
      <c r="E211" s="533"/>
      <c r="F211" s="533"/>
      <c r="G211" s="533"/>
      <c r="H211" s="533"/>
      <c r="I211" s="533"/>
      <c r="J211" s="533"/>
      <c r="K211" s="533"/>
      <c r="L211" s="533"/>
      <c r="M211" s="533"/>
      <c r="N211" s="533"/>
      <c r="O211" s="533"/>
      <c r="P211" s="533"/>
      <c r="Q211" s="9"/>
    </row>
    <row r="212" spans="1:17" ht="12.75">
      <c r="A212" s="533"/>
      <c r="B212" s="533"/>
      <c r="C212" s="533"/>
      <c r="D212" s="535" t="s">
        <v>26</v>
      </c>
      <c r="E212" s="535" t="s">
        <v>14</v>
      </c>
      <c r="F212" s="535" t="s">
        <v>15</v>
      </c>
      <c r="G212" s="533"/>
      <c r="H212" s="533"/>
      <c r="I212" s="533"/>
      <c r="J212" s="533"/>
      <c r="K212" s="533"/>
      <c r="L212" s="533"/>
      <c r="M212" s="533"/>
      <c r="N212" s="533"/>
      <c r="O212" s="533"/>
      <c r="P212" s="533"/>
      <c r="Q212" s="9"/>
    </row>
    <row r="213" spans="1:17" ht="12.75">
      <c r="A213" s="533"/>
      <c r="B213" s="533"/>
      <c r="C213" s="533"/>
      <c r="D213" s="535"/>
      <c r="E213" s="535"/>
      <c r="F213" s="535"/>
      <c r="G213" s="533"/>
      <c r="H213" s="535" t="s">
        <v>16</v>
      </c>
      <c r="I213" s="535" t="s">
        <v>17</v>
      </c>
      <c r="J213" s="533"/>
      <c r="K213" s="535" t="s">
        <v>16</v>
      </c>
      <c r="L213" s="535" t="s">
        <v>18</v>
      </c>
      <c r="M213" s="535" t="s">
        <v>27</v>
      </c>
      <c r="N213" s="535" t="s">
        <v>19</v>
      </c>
      <c r="O213" s="535" t="s">
        <v>20</v>
      </c>
      <c r="P213" s="533"/>
      <c r="Q213" s="9"/>
    </row>
    <row r="214" spans="1:17" ht="50.25" customHeight="1">
      <c r="A214" s="533"/>
      <c r="B214" s="533"/>
      <c r="C214" s="533"/>
      <c r="D214" s="535"/>
      <c r="E214" s="535"/>
      <c r="F214" s="535"/>
      <c r="G214" s="533"/>
      <c r="H214" s="535"/>
      <c r="I214" s="535"/>
      <c r="J214" s="533"/>
      <c r="K214" s="535"/>
      <c r="L214" s="535"/>
      <c r="M214" s="535"/>
      <c r="N214" s="535"/>
      <c r="O214" s="535"/>
      <c r="P214" s="533"/>
      <c r="Q214" s="9"/>
    </row>
    <row r="215" spans="1:17" ht="12.75">
      <c r="A215" s="11">
        <v>1</v>
      </c>
      <c r="B215" s="11">
        <v>2</v>
      </c>
      <c r="C215" s="11">
        <v>3</v>
      </c>
      <c r="D215" s="11">
        <v>4</v>
      </c>
      <c r="E215" s="11">
        <v>5</v>
      </c>
      <c r="F215" s="11">
        <v>6</v>
      </c>
      <c r="G215" s="11">
        <v>7</v>
      </c>
      <c r="H215" s="11">
        <v>8</v>
      </c>
      <c r="I215" s="11">
        <v>9</v>
      </c>
      <c r="J215" s="11">
        <v>10</v>
      </c>
      <c r="K215" s="11">
        <v>11</v>
      </c>
      <c r="L215" s="11">
        <v>12</v>
      </c>
      <c r="M215" s="11">
        <v>13</v>
      </c>
      <c r="N215" s="11">
        <v>14</v>
      </c>
      <c r="O215" s="11">
        <v>15</v>
      </c>
      <c r="P215" s="11">
        <v>16</v>
      </c>
      <c r="Q215" s="9"/>
    </row>
    <row r="216" spans="1:17" ht="12.75">
      <c r="A216" s="10"/>
      <c r="B216" s="12"/>
      <c r="C216" s="12"/>
      <c r="D216" s="12"/>
      <c r="E216" s="12"/>
      <c r="F216" s="12"/>
      <c r="G216" s="12"/>
      <c r="H216" s="18"/>
      <c r="I216" s="20"/>
      <c r="J216" s="12"/>
      <c r="K216" s="18"/>
      <c r="L216" s="20"/>
      <c r="M216" s="20"/>
      <c r="N216" s="20"/>
      <c r="O216" s="18"/>
      <c r="P216" s="12"/>
      <c r="Q216" s="9"/>
    </row>
    <row r="217" spans="1:17" ht="12.75">
      <c r="A217" s="10"/>
      <c r="B217" s="12"/>
      <c r="C217" s="12"/>
      <c r="D217" s="12"/>
      <c r="E217" s="12"/>
      <c r="F217" s="12"/>
      <c r="G217" s="12"/>
      <c r="H217" s="18"/>
      <c r="I217" s="20"/>
      <c r="J217" s="12"/>
      <c r="K217" s="18"/>
      <c r="L217" s="20"/>
      <c r="M217" s="20"/>
      <c r="N217" s="20"/>
      <c r="O217" s="18"/>
      <c r="P217" s="12"/>
      <c r="Q217" s="9"/>
    </row>
    <row r="218" spans="1:17" ht="12.75">
      <c r="A218" s="10"/>
      <c r="B218" s="12"/>
      <c r="C218" s="12"/>
      <c r="D218" s="12"/>
      <c r="E218" s="12"/>
      <c r="F218" s="12"/>
      <c r="G218" s="12"/>
      <c r="H218" s="18"/>
      <c r="I218" s="20"/>
      <c r="J218" s="12"/>
      <c r="K218" s="18"/>
      <c r="L218" s="20"/>
      <c r="M218" s="20"/>
      <c r="N218" s="20"/>
      <c r="O218" s="18"/>
      <c r="P218" s="12"/>
      <c r="Q218" s="9"/>
    </row>
    <row r="219" spans="1:17" ht="12.75">
      <c r="A219" s="10"/>
      <c r="B219" s="12"/>
      <c r="C219" s="12"/>
      <c r="D219" s="12"/>
      <c r="E219" s="12"/>
      <c r="F219" s="12"/>
      <c r="G219" s="12"/>
      <c r="H219" s="18"/>
      <c r="I219" s="20"/>
      <c r="J219" s="12"/>
      <c r="K219" s="18"/>
      <c r="L219" s="20"/>
      <c r="M219" s="20"/>
      <c r="N219" s="20"/>
      <c r="O219" s="18"/>
      <c r="P219" s="12"/>
      <c r="Q219" s="9"/>
    </row>
    <row r="220" spans="1:17" ht="12.75">
      <c r="A220" s="10"/>
      <c r="B220" s="12"/>
      <c r="C220" s="12"/>
      <c r="D220" s="12"/>
      <c r="E220" s="12"/>
      <c r="F220" s="12"/>
      <c r="G220" s="12"/>
      <c r="H220" s="18"/>
      <c r="I220" s="20"/>
      <c r="J220" s="12"/>
      <c r="K220" s="18"/>
      <c r="L220" s="20"/>
      <c r="M220" s="20"/>
      <c r="N220" s="20"/>
      <c r="O220" s="18"/>
      <c r="P220" s="12"/>
      <c r="Q220" s="9"/>
    </row>
    <row r="221" spans="1:17" ht="12.75">
      <c r="A221" s="10"/>
      <c r="B221" s="12"/>
      <c r="C221" s="12"/>
      <c r="D221" s="12"/>
      <c r="E221" s="12"/>
      <c r="F221" s="12"/>
      <c r="G221" s="12"/>
      <c r="H221" s="18"/>
      <c r="I221" s="20"/>
      <c r="J221" s="12"/>
      <c r="K221" s="18"/>
      <c r="L221" s="20"/>
      <c r="M221" s="20"/>
      <c r="N221" s="20"/>
      <c r="O221" s="18"/>
      <c r="P221" s="12"/>
      <c r="Q221" s="9"/>
    </row>
    <row r="222" spans="1:17" ht="12.75">
      <c r="A222" s="10"/>
      <c r="B222" s="12"/>
      <c r="C222" s="12"/>
      <c r="D222" s="12"/>
      <c r="E222" s="12"/>
      <c r="F222" s="12"/>
      <c r="G222" s="12"/>
      <c r="H222" s="18"/>
      <c r="I222" s="20"/>
      <c r="J222" s="12"/>
      <c r="K222" s="18"/>
      <c r="L222" s="20"/>
      <c r="M222" s="20"/>
      <c r="N222" s="20"/>
      <c r="O222" s="18"/>
      <c r="P222" s="12"/>
      <c r="Q222" s="9"/>
    </row>
    <row r="223" spans="1:17" ht="12.75">
      <c r="A223" s="10"/>
      <c r="B223" s="12"/>
      <c r="C223" s="12"/>
      <c r="D223" s="12"/>
      <c r="E223" s="12"/>
      <c r="F223" s="12"/>
      <c r="G223" s="12"/>
      <c r="H223" s="18"/>
      <c r="I223" s="20"/>
      <c r="J223" s="12"/>
      <c r="K223" s="18"/>
      <c r="L223" s="20"/>
      <c r="M223" s="20"/>
      <c r="N223" s="20"/>
      <c r="O223" s="18"/>
      <c r="P223" s="12"/>
      <c r="Q223" s="9"/>
    </row>
    <row r="224" spans="1:17" ht="12.75">
      <c r="A224" s="10"/>
      <c r="B224" s="12"/>
      <c r="C224" s="12"/>
      <c r="D224" s="12"/>
      <c r="E224" s="12"/>
      <c r="F224" s="12"/>
      <c r="G224" s="12"/>
      <c r="H224" s="18"/>
      <c r="I224" s="20"/>
      <c r="J224" s="12"/>
      <c r="K224" s="18"/>
      <c r="L224" s="20"/>
      <c r="M224" s="20"/>
      <c r="N224" s="20"/>
      <c r="O224" s="18"/>
      <c r="P224" s="12"/>
      <c r="Q224" s="9"/>
    </row>
    <row r="225" spans="1:17" ht="12.75">
      <c r="A225" s="10"/>
      <c r="B225" s="12"/>
      <c r="C225" s="12"/>
      <c r="D225" s="12"/>
      <c r="E225" s="12"/>
      <c r="F225" s="12"/>
      <c r="G225" s="12"/>
      <c r="H225" s="18"/>
      <c r="I225" s="20"/>
      <c r="J225" s="12"/>
      <c r="K225" s="18"/>
      <c r="L225" s="20"/>
      <c r="M225" s="20"/>
      <c r="N225" s="20"/>
      <c r="O225" s="18"/>
      <c r="P225" s="12"/>
      <c r="Q225" s="9"/>
    </row>
    <row r="226" spans="1:17" ht="12.75">
      <c r="A226" s="10"/>
      <c r="B226" s="12"/>
      <c r="C226" s="12"/>
      <c r="D226" s="12"/>
      <c r="E226" s="12"/>
      <c r="F226" s="12"/>
      <c r="G226" s="12"/>
      <c r="H226" s="18"/>
      <c r="I226" s="20"/>
      <c r="J226" s="12"/>
      <c r="K226" s="18"/>
      <c r="L226" s="20"/>
      <c r="M226" s="20"/>
      <c r="N226" s="20"/>
      <c r="O226" s="18"/>
      <c r="P226" s="12"/>
      <c r="Q226" s="9"/>
    </row>
    <row r="227" spans="1:17" ht="12.75">
      <c r="A227" s="10"/>
      <c r="B227" s="12"/>
      <c r="C227" s="12"/>
      <c r="D227" s="12"/>
      <c r="E227" s="12"/>
      <c r="F227" s="12"/>
      <c r="G227" s="12"/>
      <c r="H227" s="18"/>
      <c r="I227" s="20"/>
      <c r="J227" s="12"/>
      <c r="K227" s="18"/>
      <c r="L227" s="20"/>
      <c r="M227" s="20"/>
      <c r="N227" s="20"/>
      <c r="O227" s="18"/>
      <c r="P227" s="12"/>
      <c r="Q227" s="9"/>
    </row>
    <row r="228" spans="1:17" ht="12.75">
      <c r="A228" s="10"/>
      <c r="B228" s="12"/>
      <c r="C228" s="12"/>
      <c r="D228" s="12"/>
      <c r="E228" s="12"/>
      <c r="F228" s="12"/>
      <c r="G228" s="12"/>
      <c r="H228" s="18"/>
      <c r="I228" s="20"/>
      <c r="J228" s="12"/>
      <c r="K228" s="18"/>
      <c r="L228" s="20"/>
      <c r="M228" s="20"/>
      <c r="N228" s="20"/>
      <c r="O228" s="18"/>
      <c r="P228" s="12"/>
      <c r="Q228" s="9"/>
    </row>
    <row r="229" spans="1:17" ht="12.75">
      <c r="A229" s="10"/>
      <c r="B229" s="12"/>
      <c r="C229" s="12"/>
      <c r="D229" s="12"/>
      <c r="E229" s="12"/>
      <c r="F229" s="12"/>
      <c r="G229" s="12"/>
      <c r="H229" s="18"/>
      <c r="I229" s="20"/>
      <c r="J229" s="12"/>
      <c r="K229" s="18"/>
      <c r="L229" s="20"/>
      <c r="M229" s="20"/>
      <c r="N229" s="20"/>
      <c r="O229" s="18"/>
      <c r="P229" s="12"/>
      <c r="Q229" s="9"/>
    </row>
    <row r="230" spans="1:17" ht="12.75">
      <c r="A230" s="10"/>
      <c r="B230" s="12"/>
      <c r="C230" s="12"/>
      <c r="D230" s="12"/>
      <c r="E230" s="12"/>
      <c r="F230" s="12"/>
      <c r="G230" s="12"/>
      <c r="H230" s="18"/>
      <c r="I230" s="20"/>
      <c r="J230" s="12"/>
      <c r="K230" s="18"/>
      <c r="L230" s="20"/>
      <c r="M230" s="20"/>
      <c r="N230" s="20"/>
      <c r="O230" s="18"/>
      <c r="P230" s="12"/>
      <c r="Q230" s="9"/>
    </row>
    <row r="231" spans="1:17" ht="12.75">
      <c r="A231" s="10"/>
      <c r="B231" s="12"/>
      <c r="C231" s="12"/>
      <c r="D231" s="12"/>
      <c r="E231" s="12"/>
      <c r="F231" s="12"/>
      <c r="G231" s="12"/>
      <c r="H231" s="18"/>
      <c r="I231" s="20"/>
      <c r="J231" s="12"/>
      <c r="K231" s="18"/>
      <c r="L231" s="20"/>
      <c r="M231" s="20"/>
      <c r="N231" s="20"/>
      <c r="O231" s="18"/>
      <c r="P231" s="12"/>
      <c r="Q231" s="9"/>
    </row>
    <row r="232" spans="1:17" ht="12.75">
      <c r="A232" s="10"/>
      <c r="B232" s="12"/>
      <c r="C232" s="12"/>
      <c r="D232" s="12"/>
      <c r="E232" s="12"/>
      <c r="F232" s="12"/>
      <c r="G232" s="12"/>
      <c r="H232" s="18"/>
      <c r="I232" s="20"/>
      <c r="J232" s="12"/>
      <c r="K232" s="18"/>
      <c r="L232" s="20"/>
      <c r="M232" s="20"/>
      <c r="N232" s="20"/>
      <c r="O232" s="18"/>
      <c r="P232" s="12"/>
      <c r="Q232" s="9"/>
    </row>
    <row r="233" spans="1:17" ht="12.75">
      <c r="A233" s="10"/>
      <c r="B233" s="12"/>
      <c r="C233" s="12"/>
      <c r="D233" s="12"/>
      <c r="E233" s="12"/>
      <c r="F233" s="12"/>
      <c r="G233" s="12"/>
      <c r="H233" s="18"/>
      <c r="I233" s="20"/>
      <c r="J233" s="12"/>
      <c r="K233" s="18"/>
      <c r="L233" s="20"/>
      <c r="M233" s="20"/>
      <c r="N233" s="20"/>
      <c r="O233" s="18"/>
      <c r="P233" s="12"/>
      <c r="Q233" s="9"/>
    </row>
    <row r="234" spans="1:17" ht="12.75">
      <c r="A234" s="10"/>
      <c r="B234" s="12"/>
      <c r="C234" s="12"/>
      <c r="D234" s="12"/>
      <c r="E234" s="12"/>
      <c r="F234" s="12"/>
      <c r="G234" s="12"/>
      <c r="H234" s="18"/>
      <c r="I234" s="20"/>
      <c r="J234" s="12"/>
      <c r="K234" s="18"/>
      <c r="L234" s="20"/>
      <c r="M234" s="20"/>
      <c r="N234" s="20"/>
      <c r="O234" s="18"/>
      <c r="P234" s="12"/>
      <c r="Q234" s="9"/>
    </row>
    <row r="235" spans="1:17" ht="12.75">
      <c r="A235" s="10"/>
      <c r="B235" s="12"/>
      <c r="C235" s="12"/>
      <c r="D235" s="12"/>
      <c r="E235" s="12"/>
      <c r="F235" s="12"/>
      <c r="G235" s="12"/>
      <c r="H235" s="18"/>
      <c r="I235" s="20"/>
      <c r="J235" s="12"/>
      <c r="K235" s="18"/>
      <c r="L235" s="20"/>
      <c r="M235" s="20"/>
      <c r="N235" s="20"/>
      <c r="O235" s="18"/>
      <c r="P235" s="12"/>
      <c r="Q235" s="9"/>
    </row>
    <row r="236" spans="1:17" ht="12.75">
      <c r="A236" s="10"/>
      <c r="B236" s="12"/>
      <c r="C236" s="12"/>
      <c r="D236" s="12"/>
      <c r="E236" s="12"/>
      <c r="F236" s="12"/>
      <c r="G236" s="12"/>
      <c r="H236" s="18"/>
      <c r="I236" s="20"/>
      <c r="J236" s="12"/>
      <c r="K236" s="18"/>
      <c r="L236" s="20"/>
      <c r="M236" s="20"/>
      <c r="N236" s="20"/>
      <c r="O236" s="18"/>
      <c r="P236" s="12"/>
      <c r="Q236" s="9"/>
    </row>
    <row r="237" spans="1:17" ht="12.75">
      <c r="A237" s="10"/>
      <c r="B237" s="12"/>
      <c r="C237" s="12"/>
      <c r="D237" s="12"/>
      <c r="E237" s="12"/>
      <c r="F237" s="12"/>
      <c r="G237" s="12"/>
      <c r="H237" s="18"/>
      <c r="I237" s="20"/>
      <c r="J237" s="12"/>
      <c r="K237" s="18"/>
      <c r="L237" s="20"/>
      <c r="M237" s="20"/>
      <c r="N237" s="20"/>
      <c r="O237" s="18"/>
      <c r="P237" s="12"/>
      <c r="Q237" s="9"/>
    </row>
    <row r="238" spans="1:17" ht="12.75">
      <c r="A238" s="10"/>
      <c r="B238" s="12"/>
      <c r="C238" s="12"/>
      <c r="D238" s="12"/>
      <c r="E238" s="12"/>
      <c r="F238" s="12"/>
      <c r="G238" s="12"/>
      <c r="H238" s="18"/>
      <c r="I238" s="20"/>
      <c r="J238" s="12"/>
      <c r="K238" s="18"/>
      <c r="L238" s="20"/>
      <c r="M238" s="20"/>
      <c r="N238" s="20"/>
      <c r="O238" s="18"/>
      <c r="P238" s="12"/>
      <c r="Q238" s="9"/>
    </row>
    <row r="239" spans="1:17" ht="12.75">
      <c r="A239" s="10"/>
      <c r="B239" s="12"/>
      <c r="C239" s="12"/>
      <c r="D239" s="12"/>
      <c r="E239" s="12"/>
      <c r="F239" s="12"/>
      <c r="G239" s="12"/>
      <c r="H239" s="18"/>
      <c r="I239" s="20"/>
      <c r="J239" s="12"/>
      <c r="K239" s="18"/>
      <c r="L239" s="20"/>
      <c r="M239" s="20"/>
      <c r="N239" s="20"/>
      <c r="O239" s="18"/>
      <c r="P239" s="12"/>
      <c r="Q239" s="9"/>
    </row>
    <row r="240" spans="1:17" ht="12.75">
      <c r="A240" s="10"/>
      <c r="B240" s="12"/>
      <c r="C240" s="12"/>
      <c r="D240" s="12"/>
      <c r="E240" s="12"/>
      <c r="F240" s="12"/>
      <c r="G240" s="12"/>
      <c r="H240" s="18"/>
      <c r="I240" s="20"/>
      <c r="J240" s="12"/>
      <c r="K240" s="18"/>
      <c r="L240" s="20"/>
      <c r="M240" s="20"/>
      <c r="N240" s="20"/>
      <c r="O240" s="18"/>
      <c r="P240" s="12"/>
      <c r="Q240" s="9"/>
    </row>
    <row r="241" spans="1:17" ht="12.75">
      <c r="A241" s="10"/>
      <c r="B241" s="12"/>
      <c r="C241" s="12"/>
      <c r="D241" s="12"/>
      <c r="E241" s="12"/>
      <c r="F241" s="12"/>
      <c r="G241" s="12"/>
      <c r="H241" s="18"/>
      <c r="I241" s="20"/>
      <c r="J241" s="12"/>
      <c r="K241" s="18"/>
      <c r="L241" s="20"/>
      <c r="M241" s="20"/>
      <c r="N241" s="20"/>
      <c r="O241" s="18"/>
      <c r="P241" s="12"/>
      <c r="Q241" s="9"/>
    </row>
    <row r="242" spans="1:17" ht="12.75">
      <c r="A242" s="10"/>
      <c r="B242" s="12"/>
      <c r="C242" s="12"/>
      <c r="D242" s="12"/>
      <c r="E242" s="12"/>
      <c r="F242" s="12"/>
      <c r="G242" s="12"/>
      <c r="H242" s="18"/>
      <c r="I242" s="20"/>
      <c r="J242" s="12"/>
      <c r="K242" s="18"/>
      <c r="L242" s="20"/>
      <c r="M242" s="20"/>
      <c r="N242" s="20"/>
      <c r="O242" s="18"/>
      <c r="P242" s="12"/>
      <c r="Q242" s="9"/>
    </row>
    <row r="243" spans="1:17" ht="12.75">
      <c r="A243" s="10"/>
      <c r="B243" s="12"/>
      <c r="C243" s="12"/>
      <c r="D243" s="12"/>
      <c r="E243" s="12"/>
      <c r="F243" s="12"/>
      <c r="G243" s="12"/>
      <c r="H243" s="18"/>
      <c r="I243" s="20"/>
      <c r="J243" s="12"/>
      <c r="K243" s="18"/>
      <c r="L243" s="20"/>
      <c r="M243" s="20"/>
      <c r="N243" s="20"/>
      <c r="O243" s="18"/>
      <c r="P243" s="12"/>
      <c r="Q243" s="9"/>
    </row>
    <row r="244" spans="1:17" ht="12.75">
      <c r="A244" s="10"/>
      <c r="B244" s="12"/>
      <c r="C244" s="12"/>
      <c r="D244" s="12"/>
      <c r="E244" s="12"/>
      <c r="F244" s="12"/>
      <c r="G244" s="12"/>
      <c r="H244" s="18"/>
      <c r="I244" s="20"/>
      <c r="J244" s="12"/>
      <c r="K244" s="18"/>
      <c r="L244" s="20"/>
      <c r="M244" s="20"/>
      <c r="N244" s="20"/>
      <c r="O244" s="18"/>
      <c r="P244" s="12"/>
      <c r="Q244" s="9"/>
    </row>
    <row r="245" spans="1:17" ht="12.75">
      <c r="A245" s="10"/>
      <c r="B245" s="12"/>
      <c r="C245" s="12"/>
      <c r="D245" s="12"/>
      <c r="E245" s="12"/>
      <c r="F245" s="12"/>
      <c r="G245" s="12"/>
      <c r="H245" s="18"/>
      <c r="I245" s="20"/>
      <c r="J245" s="12"/>
      <c r="K245" s="18"/>
      <c r="L245" s="20"/>
      <c r="M245" s="20"/>
      <c r="N245" s="20"/>
      <c r="O245" s="18"/>
      <c r="P245" s="12"/>
      <c r="Q245" s="9"/>
    </row>
    <row r="246" spans="1:17" ht="12.75">
      <c r="A246" s="10"/>
      <c r="B246" s="12"/>
      <c r="C246" s="12"/>
      <c r="D246" s="12"/>
      <c r="E246" s="12"/>
      <c r="F246" s="12"/>
      <c r="G246" s="12"/>
      <c r="H246" s="18"/>
      <c r="I246" s="20"/>
      <c r="J246" s="12"/>
      <c r="K246" s="18"/>
      <c r="L246" s="20"/>
      <c r="M246" s="20"/>
      <c r="N246" s="20"/>
      <c r="O246" s="18"/>
      <c r="P246" s="12"/>
      <c r="Q246" s="9"/>
    </row>
    <row r="247" spans="1:17" ht="12.75">
      <c r="A247" s="10"/>
      <c r="B247" s="12"/>
      <c r="C247" s="12"/>
      <c r="D247" s="12"/>
      <c r="E247" s="12"/>
      <c r="F247" s="12"/>
      <c r="G247" s="12"/>
      <c r="H247" s="18"/>
      <c r="I247" s="20"/>
      <c r="J247" s="12"/>
      <c r="K247" s="18"/>
      <c r="L247" s="20"/>
      <c r="M247" s="20"/>
      <c r="N247" s="20"/>
      <c r="O247" s="18"/>
      <c r="P247" s="12"/>
      <c r="Q247" s="9"/>
    </row>
    <row r="248" spans="1:17" ht="12.75">
      <c r="A248" s="10"/>
      <c r="B248" s="12"/>
      <c r="C248" s="12"/>
      <c r="D248" s="12"/>
      <c r="E248" s="12"/>
      <c r="F248" s="12"/>
      <c r="G248" s="12"/>
      <c r="H248" s="18"/>
      <c r="I248" s="20"/>
      <c r="J248" s="12"/>
      <c r="K248" s="18"/>
      <c r="L248" s="20"/>
      <c r="M248" s="20"/>
      <c r="N248" s="20"/>
      <c r="O248" s="18"/>
      <c r="P248" s="12"/>
      <c r="Q248" s="9"/>
    </row>
    <row r="249" spans="1:17" ht="12.75">
      <c r="A249" s="10"/>
      <c r="B249" s="12"/>
      <c r="C249" s="12"/>
      <c r="D249" s="12"/>
      <c r="E249" s="12"/>
      <c r="F249" s="12"/>
      <c r="G249" s="12"/>
      <c r="H249" s="18"/>
      <c r="I249" s="20"/>
      <c r="J249" s="12"/>
      <c r="K249" s="18"/>
      <c r="L249" s="20"/>
      <c r="M249" s="20"/>
      <c r="N249" s="20"/>
      <c r="O249" s="18"/>
      <c r="P249" s="12"/>
      <c r="Q249" s="9"/>
    </row>
    <row r="250" spans="1:17" ht="12.75">
      <c r="A250" s="10"/>
      <c r="B250" s="12"/>
      <c r="C250" s="12"/>
      <c r="D250" s="12"/>
      <c r="E250" s="12"/>
      <c r="F250" s="12"/>
      <c r="G250" s="12"/>
      <c r="H250" s="18"/>
      <c r="I250" s="20"/>
      <c r="J250" s="12"/>
      <c r="K250" s="18"/>
      <c r="L250" s="20"/>
      <c r="M250" s="20"/>
      <c r="N250" s="20"/>
      <c r="O250" s="18"/>
      <c r="P250" s="12"/>
      <c r="Q250" s="9"/>
    </row>
    <row r="251" spans="1:17" ht="12.75">
      <c r="A251" s="10"/>
      <c r="B251" s="12"/>
      <c r="C251" s="12"/>
      <c r="D251" s="12"/>
      <c r="E251" s="12"/>
      <c r="F251" s="12"/>
      <c r="G251" s="12"/>
      <c r="H251" s="18"/>
      <c r="I251" s="20"/>
      <c r="J251" s="12"/>
      <c r="K251" s="18"/>
      <c r="L251" s="20"/>
      <c r="M251" s="20"/>
      <c r="N251" s="20"/>
      <c r="O251" s="18"/>
      <c r="P251" s="12"/>
      <c r="Q251" s="9"/>
    </row>
    <row r="252" spans="1:17" ht="12.75">
      <c r="A252" s="10"/>
      <c r="B252" s="12"/>
      <c r="C252" s="12"/>
      <c r="D252" s="12"/>
      <c r="E252" s="12"/>
      <c r="F252" s="12"/>
      <c r="G252" s="12"/>
      <c r="H252" s="18"/>
      <c r="I252" s="20"/>
      <c r="J252" s="12"/>
      <c r="K252" s="18"/>
      <c r="L252" s="20"/>
      <c r="M252" s="20"/>
      <c r="N252" s="20"/>
      <c r="O252" s="18"/>
      <c r="P252" s="12"/>
      <c r="Q252" s="9"/>
    </row>
    <row r="253" spans="1:17" ht="12.75">
      <c r="A253" s="10"/>
      <c r="B253" s="12"/>
      <c r="C253" s="12"/>
      <c r="D253" s="12"/>
      <c r="E253" s="12"/>
      <c r="F253" s="12"/>
      <c r="G253" s="12"/>
      <c r="H253" s="18"/>
      <c r="I253" s="20"/>
      <c r="J253" s="12"/>
      <c r="K253" s="18"/>
      <c r="L253" s="20"/>
      <c r="M253" s="20"/>
      <c r="N253" s="20"/>
      <c r="O253" s="18"/>
      <c r="P253" s="12"/>
      <c r="Q253" s="9"/>
    </row>
    <row r="254" spans="1:17" ht="12.75">
      <c r="A254" s="10"/>
      <c r="B254" s="12"/>
      <c r="C254" s="12"/>
      <c r="D254" s="12"/>
      <c r="E254" s="12"/>
      <c r="F254" s="12"/>
      <c r="G254" s="12"/>
      <c r="H254" s="18"/>
      <c r="I254" s="20"/>
      <c r="J254" s="12"/>
      <c r="K254" s="18"/>
      <c r="L254" s="20"/>
      <c r="M254" s="20"/>
      <c r="N254" s="20"/>
      <c r="O254" s="18"/>
      <c r="P254" s="12"/>
      <c r="Q254" s="9"/>
    </row>
    <row r="255" spans="1:17" ht="12.75">
      <c r="A255" s="10"/>
      <c r="B255" s="12"/>
      <c r="C255" s="12"/>
      <c r="D255" s="12"/>
      <c r="E255" s="12"/>
      <c r="F255" s="12"/>
      <c r="G255" s="12"/>
      <c r="H255" s="18"/>
      <c r="I255" s="20"/>
      <c r="J255" s="12"/>
      <c r="K255" s="18"/>
      <c r="L255" s="20"/>
      <c r="M255" s="20"/>
      <c r="N255" s="20"/>
      <c r="O255" s="18"/>
      <c r="P255" s="12"/>
      <c r="Q255" s="9"/>
    </row>
    <row r="256" spans="1:17" ht="12.75">
      <c r="A256" s="10"/>
      <c r="B256" s="12"/>
      <c r="C256" s="12"/>
      <c r="D256" s="12"/>
      <c r="E256" s="12"/>
      <c r="F256" s="12"/>
      <c r="G256" s="12"/>
      <c r="H256" s="18"/>
      <c r="I256" s="20"/>
      <c r="J256" s="12"/>
      <c r="K256" s="18"/>
      <c r="L256" s="20"/>
      <c r="M256" s="20"/>
      <c r="N256" s="20"/>
      <c r="O256" s="18"/>
      <c r="P256" s="12"/>
      <c r="Q256" s="9"/>
    </row>
    <row r="257" spans="1:17" ht="12.75">
      <c r="A257" s="10"/>
      <c r="B257" s="12"/>
      <c r="C257" s="12"/>
      <c r="D257" s="12"/>
      <c r="E257" s="12"/>
      <c r="F257" s="12"/>
      <c r="G257" s="12"/>
      <c r="H257" s="18"/>
      <c r="I257" s="20"/>
      <c r="J257" s="12"/>
      <c r="K257" s="18"/>
      <c r="L257" s="20"/>
      <c r="M257" s="20"/>
      <c r="N257" s="20"/>
      <c r="O257" s="18"/>
      <c r="P257" s="12"/>
      <c r="Q257" s="9"/>
    </row>
    <row r="258" spans="1:17" ht="12.75">
      <c r="A258" s="10"/>
      <c r="B258" s="12"/>
      <c r="C258" s="12"/>
      <c r="D258" s="12"/>
      <c r="E258" s="12"/>
      <c r="F258" s="12"/>
      <c r="G258" s="12"/>
      <c r="H258" s="18"/>
      <c r="I258" s="20"/>
      <c r="J258" s="12"/>
      <c r="K258" s="18"/>
      <c r="L258" s="20"/>
      <c r="M258" s="20"/>
      <c r="N258" s="20"/>
      <c r="O258" s="18"/>
      <c r="P258" s="12"/>
      <c r="Q258" s="9"/>
    </row>
    <row r="259" spans="1:17" ht="12.75">
      <c r="A259" s="10"/>
      <c r="B259" s="12"/>
      <c r="C259" s="12"/>
      <c r="D259" s="12"/>
      <c r="E259" s="12"/>
      <c r="F259" s="12"/>
      <c r="G259" s="12"/>
      <c r="H259" s="18"/>
      <c r="I259" s="20"/>
      <c r="J259" s="12"/>
      <c r="K259" s="18"/>
      <c r="L259" s="20"/>
      <c r="M259" s="20"/>
      <c r="N259" s="20"/>
      <c r="O259" s="18"/>
      <c r="P259" s="12"/>
      <c r="Q259" s="9"/>
    </row>
    <row r="260" spans="1:17" ht="12.75">
      <c r="A260" s="536" t="s">
        <v>465</v>
      </c>
      <c r="B260" s="536"/>
      <c r="C260" s="536"/>
      <c r="D260" s="536"/>
      <c r="E260" s="536"/>
      <c r="F260" s="536"/>
      <c r="G260" s="537"/>
      <c r="H260" s="157">
        <f>SUM(H216:H259)</f>
        <v>0</v>
      </c>
      <c r="I260" s="21">
        <f>SUM(I216:I259)</f>
        <v>0</v>
      </c>
      <c r="J260" s="154"/>
      <c r="K260" s="19">
        <f>SUM(K216:K259)</f>
        <v>0</v>
      </c>
      <c r="L260" s="21">
        <f>SUM(L216:L259)</f>
        <v>0</v>
      </c>
      <c r="M260" s="21">
        <f>SUM(M216:M259)</f>
        <v>0</v>
      </c>
      <c r="N260" s="21">
        <f>SUM(N216:N259)</f>
        <v>0</v>
      </c>
      <c r="O260" s="155"/>
      <c r="P260" s="122"/>
      <c r="Q260" s="9"/>
    </row>
    <row r="261" spans="1:17" ht="12.75">
      <c r="A261" s="1" t="e">
        <f>CONCATENATE("Число порядкових номерів на сторінці: ",ЧислоПрописом(COUNTA(A216:A259))," (з ",A216," по ",A259,")")</f>
        <v>#NAME?</v>
      </c>
      <c r="B261" s="122"/>
      <c r="C261" s="122"/>
      <c r="D261" s="122"/>
      <c r="E261" s="122"/>
      <c r="F261" s="122"/>
      <c r="G261" s="135" t="e">
        <f>CONCATENATE("Загальна кількість у натуральних вимірах фактично на сторінці: ",ЧислоПрописом(H260))</f>
        <v>#NAME?</v>
      </c>
      <c r="H261" s="155"/>
      <c r="I261" s="156"/>
      <c r="J261" s="154"/>
      <c r="K261" s="155"/>
      <c r="L261" s="156"/>
      <c r="M261" s="156"/>
      <c r="N261" s="156"/>
      <c r="O261" s="155"/>
      <c r="P261" s="122"/>
      <c r="Q261" s="9"/>
    </row>
    <row r="262" spans="2:17" ht="12.75">
      <c r="B262" s="132"/>
      <c r="C262" s="132"/>
      <c r="E262" s="122"/>
      <c r="G262" s="135" t="e">
        <f>CONCATENATE("Загальна кількість у натуральних вимірах за даними бухобліку на сторінці: ",ЧислоПрописом(K260))</f>
        <v>#NAME?</v>
      </c>
      <c r="H262" s="155"/>
      <c r="I262" s="156"/>
      <c r="J262" s="154"/>
      <c r="K262" s="155"/>
      <c r="L262" s="156"/>
      <c r="M262" s="156"/>
      <c r="N262" s="156"/>
      <c r="O262" s="155"/>
      <c r="P262" s="122"/>
      <c r="Q262" s="9"/>
    </row>
    <row r="263" spans="1:17" ht="12.75">
      <c r="A263" s="533" t="s">
        <v>23</v>
      </c>
      <c r="B263" s="533" t="s">
        <v>24</v>
      </c>
      <c r="C263" s="533" t="s">
        <v>25</v>
      </c>
      <c r="D263" s="533" t="s">
        <v>10</v>
      </c>
      <c r="E263" s="533"/>
      <c r="F263" s="533"/>
      <c r="G263" s="533" t="s">
        <v>11</v>
      </c>
      <c r="H263" s="533" t="s">
        <v>12</v>
      </c>
      <c r="I263" s="533"/>
      <c r="J263" s="533" t="s">
        <v>34</v>
      </c>
      <c r="K263" s="533" t="s">
        <v>36</v>
      </c>
      <c r="L263" s="533"/>
      <c r="M263" s="533"/>
      <c r="N263" s="533"/>
      <c r="O263" s="533"/>
      <c r="P263" s="533" t="s">
        <v>13</v>
      </c>
      <c r="Q263" s="9"/>
    </row>
    <row r="264" spans="1:17" ht="12.75">
      <c r="A264" s="533"/>
      <c r="B264" s="533"/>
      <c r="C264" s="533"/>
      <c r="D264" s="533"/>
      <c r="E264" s="533"/>
      <c r="F264" s="533"/>
      <c r="G264" s="533"/>
      <c r="H264" s="533"/>
      <c r="I264" s="533"/>
      <c r="J264" s="533"/>
      <c r="K264" s="533"/>
      <c r="L264" s="533"/>
      <c r="M264" s="533"/>
      <c r="N264" s="533"/>
      <c r="O264" s="533"/>
      <c r="P264" s="533"/>
      <c r="Q264" s="9"/>
    </row>
    <row r="265" spans="1:17" ht="12.75">
      <c r="A265" s="533"/>
      <c r="B265" s="533"/>
      <c r="C265" s="533"/>
      <c r="D265" s="535" t="s">
        <v>26</v>
      </c>
      <c r="E265" s="535" t="s">
        <v>14</v>
      </c>
      <c r="F265" s="535" t="s">
        <v>15</v>
      </c>
      <c r="G265" s="533"/>
      <c r="H265" s="533"/>
      <c r="I265" s="533"/>
      <c r="J265" s="533"/>
      <c r="K265" s="533"/>
      <c r="L265" s="533"/>
      <c r="M265" s="533"/>
      <c r="N265" s="533"/>
      <c r="O265" s="533"/>
      <c r="P265" s="533"/>
      <c r="Q265" s="9"/>
    </row>
    <row r="266" spans="1:17" ht="12.75">
      <c r="A266" s="533"/>
      <c r="B266" s="533"/>
      <c r="C266" s="533"/>
      <c r="D266" s="535"/>
      <c r="E266" s="535"/>
      <c r="F266" s="535"/>
      <c r="G266" s="533"/>
      <c r="H266" s="535" t="s">
        <v>16</v>
      </c>
      <c r="I266" s="535" t="s">
        <v>17</v>
      </c>
      <c r="J266" s="533"/>
      <c r="K266" s="535" t="s">
        <v>16</v>
      </c>
      <c r="L266" s="535" t="s">
        <v>18</v>
      </c>
      <c r="M266" s="535" t="s">
        <v>27</v>
      </c>
      <c r="N266" s="535" t="s">
        <v>19</v>
      </c>
      <c r="O266" s="535" t="s">
        <v>20</v>
      </c>
      <c r="P266" s="533"/>
      <c r="Q266" s="9"/>
    </row>
    <row r="267" spans="1:17" ht="50.25" customHeight="1">
      <c r="A267" s="533"/>
      <c r="B267" s="533"/>
      <c r="C267" s="533"/>
      <c r="D267" s="535"/>
      <c r="E267" s="535"/>
      <c r="F267" s="535"/>
      <c r="G267" s="533"/>
      <c r="H267" s="535"/>
      <c r="I267" s="535"/>
      <c r="J267" s="533"/>
      <c r="K267" s="535"/>
      <c r="L267" s="535"/>
      <c r="M267" s="535"/>
      <c r="N267" s="535"/>
      <c r="O267" s="535"/>
      <c r="P267" s="533"/>
      <c r="Q267" s="9"/>
    </row>
    <row r="268" spans="1:17" ht="12.75">
      <c r="A268" s="11">
        <v>1</v>
      </c>
      <c r="B268" s="11">
        <v>2</v>
      </c>
      <c r="C268" s="11">
        <v>3</v>
      </c>
      <c r="D268" s="11">
        <v>4</v>
      </c>
      <c r="E268" s="11">
        <v>5</v>
      </c>
      <c r="F268" s="11">
        <v>6</v>
      </c>
      <c r="G268" s="11">
        <v>7</v>
      </c>
      <c r="H268" s="11">
        <v>8</v>
      </c>
      <c r="I268" s="11">
        <v>9</v>
      </c>
      <c r="J268" s="11">
        <v>10</v>
      </c>
      <c r="K268" s="11">
        <v>11</v>
      </c>
      <c r="L268" s="11">
        <v>12</v>
      </c>
      <c r="M268" s="11">
        <v>13</v>
      </c>
      <c r="N268" s="11">
        <v>14</v>
      </c>
      <c r="O268" s="11">
        <v>15</v>
      </c>
      <c r="P268" s="11">
        <v>16</v>
      </c>
      <c r="Q268" s="9"/>
    </row>
    <row r="269" spans="1:17" ht="12.75">
      <c r="A269" s="10"/>
      <c r="B269" s="12"/>
      <c r="C269" s="12"/>
      <c r="D269" s="12"/>
      <c r="E269" s="12"/>
      <c r="F269" s="12"/>
      <c r="G269" s="12"/>
      <c r="H269" s="18"/>
      <c r="I269" s="20"/>
      <c r="J269" s="12"/>
      <c r="K269" s="18"/>
      <c r="L269" s="20"/>
      <c r="M269" s="20"/>
      <c r="N269" s="20"/>
      <c r="O269" s="18"/>
      <c r="P269" s="12"/>
      <c r="Q269" s="9"/>
    </row>
    <row r="270" spans="1:17" ht="12.75">
      <c r="A270" s="10"/>
      <c r="B270" s="12"/>
      <c r="C270" s="12"/>
      <c r="D270" s="12"/>
      <c r="E270" s="12"/>
      <c r="F270" s="12"/>
      <c r="G270" s="12"/>
      <c r="H270" s="18"/>
      <c r="I270" s="20"/>
      <c r="J270" s="12"/>
      <c r="K270" s="18"/>
      <c r="L270" s="20"/>
      <c r="M270" s="20"/>
      <c r="N270" s="20"/>
      <c r="O270" s="18"/>
      <c r="P270" s="12"/>
      <c r="Q270" s="9"/>
    </row>
    <row r="271" spans="1:17" ht="12.75">
      <c r="A271" s="10"/>
      <c r="B271" s="12"/>
      <c r="C271" s="12"/>
      <c r="D271" s="12"/>
      <c r="E271" s="12"/>
      <c r="F271" s="12"/>
      <c r="G271" s="12"/>
      <c r="H271" s="18"/>
      <c r="I271" s="20"/>
      <c r="J271" s="12"/>
      <c r="K271" s="18"/>
      <c r="L271" s="20"/>
      <c r="M271" s="20"/>
      <c r="N271" s="20"/>
      <c r="O271" s="18"/>
      <c r="P271" s="12"/>
      <c r="Q271" s="9"/>
    </row>
    <row r="272" spans="1:17" ht="12.75">
      <c r="A272" s="10"/>
      <c r="B272" s="12"/>
      <c r="C272" s="12"/>
      <c r="D272" s="12"/>
      <c r="E272" s="12"/>
      <c r="F272" s="12"/>
      <c r="G272" s="12"/>
      <c r="H272" s="18"/>
      <c r="I272" s="20"/>
      <c r="J272" s="12"/>
      <c r="K272" s="18"/>
      <c r="L272" s="20"/>
      <c r="M272" s="20"/>
      <c r="N272" s="20"/>
      <c r="O272" s="18"/>
      <c r="P272" s="12"/>
      <c r="Q272" s="9"/>
    </row>
    <row r="273" spans="1:17" ht="12.75">
      <c r="A273" s="10"/>
      <c r="B273" s="12"/>
      <c r="C273" s="12"/>
      <c r="D273" s="12"/>
      <c r="E273" s="12"/>
      <c r="F273" s="12"/>
      <c r="G273" s="12"/>
      <c r="H273" s="18"/>
      <c r="I273" s="20"/>
      <c r="J273" s="12"/>
      <c r="K273" s="18"/>
      <c r="L273" s="20"/>
      <c r="M273" s="20"/>
      <c r="N273" s="20"/>
      <c r="O273" s="18"/>
      <c r="P273" s="12"/>
      <c r="Q273" s="9"/>
    </row>
    <row r="274" spans="1:17" ht="12.75">
      <c r="A274" s="10"/>
      <c r="B274" s="12"/>
      <c r="C274" s="12"/>
      <c r="D274" s="12"/>
      <c r="E274" s="12"/>
      <c r="F274" s="12"/>
      <c r="G274" s="12"/>
      <c r="H274" s="18"/>
      <c r="I274" s="20"/>
      <c r="J274" s="12"/>
      <c r="K274" s="18"/>
      <c r="L274" s="20"/>
      <c r="M274" s="20"/>
      <c r="N274" s="20"/>
      <c r="O274" s="18"/>
      <c r="P274" s="12"/>
      <c r="Q274" s="9"/>
    </row>
    <row r="275" spans="1:17" ht="12.75">
      <c r="A275" s="10"/>
      <c r="B275" s="12"/>
      <c r="C275" s="12"/>
      <c r="D275" s="12"/>
      <c r="E275" s="12"/>
      <c r="F275" s="12"/>
      <c r="G275" s="12"/>
      <c r="H275" s="18"/>
      <c r="I275" s="20"/>
      <c r="J275" s="12"/>
      <c r="K275" s="18"/>
      <c r="L275" s="20"/>
      <c r="M275" s="20"/>
      <c r="N275" s="20"/>
      <c r="O275" s="18"/>
      <c r="P275" s="12"/>
      <c r="Q275" s="9"/>
    </row>
    <row r="276" spans="1:17" ht="12.75">
      <c r="A276" s="10"/>
      <c r="B276" s="12"/>
      <c r="C276" s="12"/>
      <c r="D276" s="12"/>
      <c r="E276" s="12"/>
      <c r="F276" s="12"/>
      <c r="G276" s="12"/>
      <c r="H276" s="18"/>
      <c r="I276" s="20"/>
      <c r="J276" s="12"/>
      <c r="K276" s="18"/>
      <c r="L276" s="20"/>
      <c r="M276" s="20"/>
      <c r="N276" s="20"/>
      <c r="O276" s="18"/>
      <c r="P276" s="12"/>
      <c r="Q276" s="9"/>
    </row>
    <row r="277" spans="1:17" ht="12.75">
      <c r="A277" s="10"/>
      <c r="B277" s="12"/>
      <c r="C277" s="12"/>
      <c r="D277" s="12"/>
      <c r="E277" s="12"/>
      <c r="F277" s="12"/>
      <c r="G277" s="12"/>
      <c r="H277" s="18"/>
      <c r="I277" s="20"/>
      <c r="J277" s="12"/>
      <c r="K277" s="18"/>
      <c r="L277" s="20"/>
      <c r="M277" s="20"/>
      <c r="N277" s="20"/>
      <c r="O277" s="18"/>
      <c r="P277" s="12"/>
      <c r="Q277" s="9"/>
    </row>
    <row r="278" spans="1:17" ht="12.75">
      <c r="A278" s="10"/>
      <c r="B278" s="12"/>
      <c r="C278" s="12"/>
      <c r="D278" s="12"/>
      <c r="E278" s="12"/>
      <c r="F278" s="12"/>
      <c r="G278" s="12"/>
      <c r="H278" s="18"/>
      <c r="I278" s="20"/>
      <c r="J278" s="12"/>
      <c r="K278" s="18"/>
      <c r="L278" s="20"/>
      <c r="M278" s="20"/>
      <c r="N278" s="20"/>
      <c r="O278" s="18"/>
      <c r="P278" s="12"/>
      <c r="Q278" s="9"/>
    </row>
    <row r="279" spans="1:17" ht="12.75">
      <c r="A279" s="10"/>
      <c r="B279" s="12"/>
      <c r="C279" s="12"/>
      <c r="D279" s="12"/>
      <c r="E279" s="12"/>
      <c r="F279" s="12"/>
      <c r="G279" s="12"/>
      <c r="H279" s="18"/>
      <c r="I279" s="20"/>
      <c r="J279" s="12"/>
      <c r="K279" s="18"/>
      <c r="L279" s="20"/>
      <c r="M279" s="20"/>
      <c r="N279" s="20"/>
      <c r="O279" s="18"/>
      <c r="P279" s="12"/>
      <c r="Q279" s="9"/>
    </row>
    <row r="280" spans="1:17" ht="12.75">
      <c r="A280" s="10"/>
      <c r="B280" s="12"/>
      <c r="C280" s="12"/>
      <c r="D280" s="12"/>
      <c r="E280" s="12"/>
      <c r="F280" s="12"/>
      <c r="G280" s="12"/>
      <c r="H280" s="18"/>
      <c r="I280" s="20"/>
      <c r="J280" s="12"/>
      <c r="K280" s="18"/>
      <c r="L280" s="20"/>
      <c r="M280" s="20"/>
      <c r="N280" s="20"/>
      <c r="O280" s="18"/>
      <c r="P280" s="12"/>
      <c r="Q280" s="9"/>
    </row>
    <row r="281" spans="1:17" ht="12.75">
      <c r="A281" s="10"/>
      <c r="B281" s="12"/>
      <c r="C281" s="12"/>
      <c r="D281" s="12"/>
      <c r="E281" s="12"/>
      <c r="F281" s="12"/>
      <c r="G281" s="12"/>
      <c r="H281" s="18"/>
      <c r="I281" s="20"/>
      <c r="J281" s="12"/>
      <c r="K281" s="18"/>
      <c r="L281" s="20"/>
      <c r="M281" s="20"/>
      <c r="N281" s="20"/>
      <c r="O281" s="18"/>
      <c r="P281" s="12"/>
      <c r="Q281" s="9"/>
    </row>
    <row r="282" spans="1:17" ht="12.75">
      <c r="A282" s="10"/>
      <c r="B282" s="12"/>
      <c r="C282" s="12"/>
      <c r="D282" s="12"/>
      <c r="E282" s="12"/>
      <c r="F282" s="12"/>
      <c r="G282" s="12"/>
      <c r="H282" s="18"/>
      <c r="I282" s="20"/>
      <c r="J282" s="12"/>
      <c r="K282" s="18"/>
      <c r="L282" s="20"/>
      <c r="M282" s="20"/>
      <c r="N282" s="20"/>
      <c r="O282" s="18"/>
      <c r="P282" s="12"/>
      <c r="Q282" s="9"/>
    </row>
    <row r="283" spans="1:17" ht="12.75">
      <c r="A283" s="10"/>
      <c r="B283" s="12"/>
      <c r="C283" s="12"/>
      <c r="D283" s="12"/>
      <c r="E283" s="12"/>
      <c r="F283" s="12"/>
      <c r="G283" s="12"/>
      <c r="H283" s="18"/>
      <c r="I283" s="20"/>
      <c r="J283" s="12"/>
      <c r="K283" s="18"/>
      <c r="L283" s="20"/>
      <c r="M283" s="20"/>
      <c r="N283" s="20"/>
      <c r="O283" s="18"/>
      <c r="P283" s="12"/>
      <c r="Q283" s="9"/>
    </row>
    <row r="284" spans="1:17" ht="12.75">
      <c r="A284" s="10"/>
      <c r="B284" s="12"/>
      <c r="C284" s="12"/>
      <c r="D284" s="12"/>
      <c r="E284" s="12"/>
      <c r="F284" s="12"/>
      <c r="G284" s="12"/>
      <c r="H284" s="18"/>
      <c r="I284" s="20"/>
      <c r="J284" s="12"/>
      <c r="K284" s="18"/>
      <c r="L284" s="20"/>
      <c r="M284" s="20"/>
      <c r="N284" s="20"/>
      <c r="O284" s="18"/>
      <c r="P284" s="12"/>
      <c r="Q284" s="9"/>
    </row>
    <row r="285" spans="1:17" ht="12.75">
      <c r="A285" s="10"/>
      <c r="B285" s="12"/>
      <c r="C285" s="12"/>
      <c r="D285" s="12"/>
      <c r="E285" s="12"/>
      <c r="F285" s="12"/>
      <c r="G285" s="12"/>
      <c r="H285" s="18"/>
      <c r="I285" s="20"/>
      <c r="J285" s="12"/>
      <c r="K285" s="18"/>
      <c r="L285" s="20"/>
      <c r="M285" s="20"/>
      <c r="N285" s="20"/>
      <c r="O285" s="18"/>
      <c r="P285" s="12"/>
      <c r="Q285" s="9"/>
    </row>
    <row r="286" spans="1:17" ht="12.75">
      <c r="A286" s="10"/>
      <c r="B286" s="12"/>
      <c r="C286" s="12"/>
      <c r="D286" s="12"/>
      <c r="E286" s="12"/>
      <c r="F286" s="12"/>
      <c r="G286" s="12"/>
      <c r="H286" s="18"/>
      <c r="I286" s="20"/>
      <c r="J286" s="12"/>
      <c r="K286" s="18"/>
      <c r="L286" s="20"/>
      <c r="M286" s="20"/>
      <c r="N286" s="20"/>
      <c r="O286" s="18"/>
      <c r="P286" s="12"/>
      <c r="Q286" s="9"/>
    </row>
    <row r="287" spans="1:17" ht="12.75">
      <c r="A287" s="10"/>
      <c r="B287" s="12"/>
      <c r="C287" s="12"/>
      <c r="D287" s="12"/>
      <c r="E287" s="12"/>
      <c r="F287" s="12"/>
      <c r="G287" s="12"/>
      <c r="H287" s="18"/>
      <c r="I287" s="20"/>
      <c r="J287" s="12"/>
      <c r="K287" s="18"/>
      <c r="L287" s="20"/>
      <c r="M287" s="20"/>
      <c r="N287" s="20"/>
      <c r="O287" s="18"/>
      <c r="P287" s="12"/>
      <c r="Q287" s="9"/>
    </row>
    <row r="288" spans="1:17" ht="12.75">
      <c r="A288" s="10"/>
      <c r="B288" s="12"/>
      <c r="C288" s="12"/>
      <c r="D288" s="12"/>
      <c r="E288" s="12"/>
      <c r="F288" s="12"/>
      <c r="G288" s="12"/>
      <c r="H288" s="18"/>
      <c r="I288" s="20"/>
      <c r="J288" s="12"/>
      <c r="K288" s="18"/>
      <c r="L288" s="20"/>
      <c r="M288" s="20"/>
      <c r="N288" s="20"/>
      <c r="O288" s="18"/>
      <c r="P288" s="12"/>
      <c r="Q288" s="9"/>
    </row>
    <row r="289" spans="1:17" ht="12.75">
      <c r="A289" s="10"/>
      <c r="B289" s="12"/>
      <c r="C289" s="12"/>
      <c r="D289" s="12"/>
      <c r="E289" s="12"/>
      <c r="F289" s="12"/>
      <c r="G289" s="12"/>
      <c r="H289" s="18"/>
      <c r="I289" s="20"/>
      <c r="J289" s="12"/>
      <c r="K289" s="18"/>
      <c r="L289" s="20"/>
      <c r="M289" s="20"/>
      <c r="N289" s="20"/>
      <c r="O289" s="18"/>
      <c r="P289" s="12"/>
      <c r="Q289" s="9"/>
    </row>
    <row r="290" spans="1:17" ht="12.75">
      <c r="A290" s="10"/>
      <c r="B290" s="12"/>
      <c r="C290" s="12"/>
      <c r="D290" s="12"/>
      <c r="E290" s="12"/>
      <c r="F290" s="12"/>
      <c r="G290" s="12"/>
      <c r="H290" s="18"/>
      <c r="I290" s="20"/>
      <c r="J290" s="12"/>
      <c r="K290" s="18"/>
      <c r="L290" s="20"/>
      <c r="M290" s="20"/>
      <c r="N290" s="20"/>
      <c r="O290" s="18"/>
      <c r="P290" s="12"/>
      <c r="Q290" s="9"/>
    </row>
    <row r="291" spans="1:17" ht="12.75">
      <c r="A291" s="10"/>
      <c r="B291" s="12"/>
      <c r="C291" s="12"/>
      <c r="D291" s="12"/>
      <c r="E291" s="12"/>
      <c r="F291" s="12"/>
      <c r="G291" s="12"/>
      <c r="H291" s="18"/>
      <c r="I291" s="20"/>
      <c r="J291" s="12"/>
      <c r="K291" s="18"/>
      <c r="L291" s="20"/>
      <c r="M291" s="20"/>
      <c r="N291" s="20"/>
      <c r="O291" s="18"/>
      <c r="P291" s="12"/>
      <c r="Q291" s="9"/>
    </row>
    <row r="292" spans="1:17" ht="12.75">
      <c r="A292" s="10"/>
      <c r="B292" s="12"/>
      <c r="C292" s="12"/>
      <c r="D292" s="12"/>
      <c r="E292" s="12"/>
      <c r="F292" s="12"/>
      <c r="G292" s="12"/>
      <c r="H292" s="18"/>
      <c r="I292" s="20"/>
      <c r="J292" s="12"/>
      <c r="K292" s="18"/>
      <c r="L292" s="20"/>
      <c r="M292" s="20"/>
      <c r="N292" s="20"/>
      <c r="O292" s="18"/>
      <c r="P292" s="12"/>
      <c r="Q292" s="9"/>
    </row>
    <row r="293" spans="1:17" ht="12.75">
      <c r="A293" s="10"/>
      <c r="B293" s="12"/>
      <c r="C293" s="12"/>
      <c r="D293" s="12"/>
      <c r="E293" s="12"/>
      <c r="F293" s="12"/>
      <c r="G293" s="12"/>
      <c r="H293" s="18"/>
      <c r="I293" s="20"/>
      <c r="J293" s="12"/>
      <c r="K293" s="18"/>
      <c r="L293" s="20"/>
      <c r="M293" s="20"/>
      <c r="N293" s="20"/>
      <c r="O293" s="18"/>
      <c r="P293" s="12"/>
      <c r="Q293" s="9"/>
    </row>
    <row r="294" spans="1:17" ht="12.75">
      <c r="A294" s="10"/>
      <c r="B294" s="12"/>
      <c r="C294" s="12"/>
      <c r="D294" s="12"/>
      <c r="E294" s="12"/>
      <c r="F294" s="12"/>
      <c r="G294" s="12"/>
      <c r="H294" s="18"/>
      <c r="I294" s="20"/>
      <c r="J294" s="12"/>
      <c r="K294" s="18"/>
      <c r="L294" s="20"/>
      <c r="M294" s="20"/>
      <c r="N294" s="20"/>
      <c r="O294" s="18"/>
      <c r="P294" s="12"/>
      <c r="Q294" s="9"/>
    </row>
    <row r="295" spans="1:17" ht="12.75">
      <c r="A295" s="10"/>
      <c r="B295" s="12"/>
      <c r="C295" s="12"/>
      <c r="D295" s="12"/>
      <c r="E295" s="12"/>
      <c r="F295" s="12"/>
      <c r="G295" s="12"/>
      <c r="H295" s="18"/>
      <c r="I295" s="20"/>
      <c r="J295" s="12"/>
      <c r="K295" s="18"/>
      <c r="L295" s="20"/>
      <c r="M295" s="20"/>
      <c r="N295" s="20"/>
      <c r="O295" s="18"/>
      <c r="P295" s="12"/>
      <c r="Q295" s="9"/>
    </row>
    <row r="296" spans="1:17" ht="12.75">
      <c r="A296" s="10"/>
      <c r="B296" s="12"/>
      <c r="C296" s="12"/>
      <c r="D296" s="12"/>
      <c r="E296" s="12"/>
      <c r="F296" s="12"/>
      <c r="G296" s="12"/>
      <c r="H296" s="18"/>
      <c r="I296" s="20"/>
      <c r="J296" s="12"/>
      <c r="K296" s="18"/>
      <c r="L296" s="20"/>
      <c r="M296" s="20"/>
      <c r="N296" s="20"/>
      <c r="O296" s="18"/>
      <c r="P296" s="12"/>
      <c r="Q296" s="9"/>
    </row>
    <row r="297" spans="1:17" ht="12.75">
      <c r="A297" s="10"/>
      <c r="B297" s="12"/>
      <c r="C297" s="12"/>
      <c r="D297" s="12"/>
      <c r="E297" s="12"/>
      <c r="F297" s="12"/>
      <c r="G297" s="12"/>
      <c r="H297" s="18"/>
      <c r="I297" s="20"/>
      <c r="J297" s="12"/>
      <c r="K297" s="18"/>
      <c r="L297" s="20"/>
      <c r="M297" s="20"/>
      <c r="N297" s="20"/>
      <c r="O297" s="18"/>
      <c r="P297" s="12"/>
      <c r="Q297" s="9"/>
    </row>
    <row r="298" spans="1:17" ht="12.75">
      <c r="A298" s="10"/>
      <c r="B298" s="12"/>
      <c r="C298" s="12"/>
      <c r="D298" s="12"/>
      <c r="E298" s="12"/>
      <c r="F298" s="12"/>
      <c r="G298" s="12"/>
      <c r="H298" s="18"/>
      <c r="I298" s="20"/>
      <c r="J298" s="12"/>
      <c r="K298" s="18"/>
      <c r="L298" s="20"/>
      <c r="M298" s="20"/>
      <c r="N298" s="20"/>
      <c r="O298" s="18"/>
      <c r="P298" s="12"/>
      <c r="Q298" s="9"/>
    </row>
    <row r="299" spans="1:17" ht="12.75">
      <c r="A299" s="10"/>
      <c r="B299" s="12"/>
      <c r="C299" s="12"/>
      <c r="D299" s="12"/>
      <c r="E299" s="12"/>
      <c r="F299" s="12"/>
      <c r="G299" s="12"/>
      <c r="H299" s="18"/>
      <c r="I299" s="20"/>
      <c r="J299" s="12"/>
      <c r="K299" s="18"/>
      <c r="L299" s="20"/>
      <c r="M299" s="20"/>
      <c r="N299" s="20"/>
      <c r="O299" s="18"/>
      <c r="P299" s="12"/>
      <c r="Q299" s="9"/>
    </row>
    <row r="300" spans="1:17" ht="12.75">
      <c r="A300" s="10"/>
      <c r="B300" s="12"/>
      <c r="C300" s="12"/>
      <c r="D300" s="12"/>
      <c r="E300" s="12"/>
      <c r="F300" s="12"/>
      <c r="G300" s="12"/>
      <c r="H300" s="18"/>
      <c r="I300" s="20"/>
      <c r="J300" s="12"/>
      <c r="K300" s="18"/>
      <c r="L300" s="20"/>
      <c r="M300" s="20"/>
      <c r="N300" s="20"/>
      <c r="O300" s="18"/>
      <c r="P300" s="12"/>
      <c r="Q300" s="9"/>
    </row>
    <row r="301" spans="1:17" ht="12.75">
      <c r="A301" s="10"/>
      <c r="B301" s="12"/>
      <c r="C301" s="12"/>
      <c r="D301" s="12"/>
      <c r="E301" s="12"/>
      <c r="F301" s="12"/>
      <c r="G301" s="12"/>
      <c r="H301" s="18"/>
      <c r="I301" s="20"/>
      <c r="J301" s="12"/>
      <c r="K301" s="18"/>
      <c r="L301" s="20"/>
      <c r="M301" s="20"/>
      <c r="N301" s="20"/>
      <c r="O301" s="18"/>
      <c r="P301" s="12"/>
      <c r="Q301" s="9"/>
    </row>
    <row r="302" spans="1:17" ht="12.75">
      <c r="A302" s="10"/>
      <c r="B302" s="12"/>
      <c r="C302" s="12"/>
      <c r="D302" s="12"/>
      <c r="E302" s="12"/>
      <c r="F302" s="12"/>
      <c r="G302" s="12"/>
      <c r="H302" s="18"/>
      <c r="I302" s="20"/>
      <c r="J302" s="12"/>
      <c r="K302" s="18"/>
      <c r="L302" s="20"/>
      <c r="M302" s="20"/>
      <c r="N302" s="20"/>
      <c r="O302" s="18"/>
      <c r="P302" s="12"/>
      <c r="Q302" s="9"/>
    </row>
    <row r="303" spans="1:17" ht="12.75">
      <c r="A303" s="10"/>
      <c r="B303" s="12"/>
      <c r="C303" s="12"/>
      <c r="D303" s="12"/>
      <c r="E303" s="12"/>
      <c r="F303" s="12"/>
      <c r="G303" s="12"/>
      <c r="H303" s="18"/>
      <c r="I303" s="20"/>
      <c r="J303" s="12"/>
      <c r="K303" s="18"/>
      <c r="L303" s="20"/>
      <c r="M303" s="20"/>
      <c r="N303" s="20"/>
      <c r="O303" s="18"/>
      <c r="P303" s="12"/>
      <c r="Q303" s="9"/>
    </row>
    <row r="304" spans="1:17" ht="12.75">
      <c r="A304" s="10"/>
      <c r="B304" s="12"/>
      <c r="C304" s="12"/>
      <c r="D304" s="12"/>
      <c r="E304" s="12"/>
      <c r="F304" s="12"/>
      <c r="G304" s="12"/>
      <c r="H304" s="18"/>
      <c r="I304" s="20"/>
      <c r="J304" s="12"/>
      <c r="K304" s="18"/>
      <c r="L304" s="20"/>
      <c r="M304" s="20"/>
      <c r="N304" s="20"/>
      <c r="O304" s="18"/>
      <c r="P304" s="12"/>
      <c r="Q304" s="9"/>
    </row>
    <row r="305" spans="1:17" ht="12.75">
      <c r="A305" s="10"/>
      <c r="B305" s="12"/>
      <c r="C305" s="12"/>
      <c r="D305" s="12"/>
      <c r="E305" s="12"/>
      <c r="F305" s="12"/>
      <c r="G305" s="12"/>
      <c r="H305" s="18"/>
      <c r="I305" s="20"/>
      <c r="J305" s="12"/>
      <c r="K305" s="18"/>
      <c r="L305" s="20"/>
      <c r="M305" s="20"/>
      <c r="N305" s="20"/>
      <c r="O305" s="18"/>
      <c r="P305" s="12"/>
      <c r="Q305" s="9"/>
    </row>
    <row r="306" spans="1:17" ht="12.75">
      <c r="A306" s="10"/>
      <c r="B306" s="12"/>
      <c r="C306" s="12"/>
      <c r="D306" s="12"/>
      <c r="E306" s="12"/>
      <c r="F306" s="12"/>
      <c r="G306" s="12"/>
      <c r="H306" s="18"/>
      <c r="I306" s="20"/>
      <c r="J306" s="12"/>
      <c r="K306" s="18"/>
      <c r="L306" s="20"/>
      <c r="M306" s="20"/>
      <c r="N306" s="20"/>
      <c r="O306" s="18"/>
      <c r="P306" s="12"/>
      <c r="Q306" s="9"/>
    </row>
    <row r="307" spans="1:17" ht="12.75">
      <c r="A307" s="10"/>
      <c r="B307" s="12"/>
      <c r="C307" s="12"/>
      <c r="D307" s="12"/>
      <c r="E307" s="12"/>
      <c r="F307" s="12"/>
      <c r="G307" s="12"/>
      <c r="H307" s="18"/>
      <c r="I307" s="20"/>
      <c r="J307" s="12"/>
      <c r="K307" s="18"/>
      <c r="L307" s="20"/>
      <c r="M307" s="20"/>
      <c r="N307" s="20"/>
      <c r="O307" s="18"/>
      <c r="P307" s="12"/>
      <c r="Q307" s="9"/>
    </row>
    <row r="308" spans="1:17" ht="12.75">
      <c r="A308" s="10"/>
      <c r="B308" s="12"/>
      <c r="C308" s="12"/>
      <c r="D308" s="12"/>
      <c r="E308" s="12"/>
      <c r="F308" s="12"/>
      <c r="G308" s="12"/>
      <c r="H308" s="18"/>
      <c r="I308" s="20"/>
      <c r="J308" s="12"/>
      <c r="K308" s="18"/>
      <c r="L308" s="20"/>
      <c r="M308" s="20"/>
      <c r="N308" s="20"/>
      <c r="O308" s="18"/>
      <c r="P308" s="12"/>
      <c r="Q308" s="9"/>
    </row>
    <row r="309" spans="1:17" ht="12.75">
      <c r="A309" s="10"/>
      <c r="B309" s="12"/>
      <c r="C309" s="12"/>
      <c r="D309" s="12"/>
      <c r="E309" s="12"/>
      <c r="F309" s="12"/>
      <c r="G309" s="12"/>
      <c r="H309" s="18"/>
      <c r="I309" s="20"/>
      <c r="J309" s="12"/>
      <c r="K309" s="18"/>
      <c r="L309" s="20"/>
      <c r="M309" s="20"/>
      <c r="N309" s="20"/>
      <c r="O309" s="18"/>
      <c r="P309" s="12"/>
      <c r="Q309" s="9"/>
    </row>
    <row r="310" spans="1:17" ht="12.75">
      <c r="A310" s="10"/>
      <c r="B310" s="12"/>
      <c r="C310" s="12"/>
      <c r="D310" s="12"/>
      <c r="E310" s="12"/>
      <c r="F310" s="12"/>
      <c r="G310" s="12"/>
      <c r="H310" s="18"/>
      <c r="I310" s="20"/>
      <c r="J310" s="12"/>
      <c r="K310" s="18"/>
      <c r="L310" s="20"/>
      <c r="M310" s="20"/>
      <c r="N310" s="20"/>
      <c r="O310" s="18"/>
      <c r="P310" s="12"/>
      <c r="Q310" s="9"/>
    </row>
    <row r="311" spans="1:17" ht="12.75">
      <c r="A311" s="10"/>
      <c r="B311" s="12"/>
      <c r="C311" s="12"/>
      <c r="D311" s="12"/>
      <c r="E311" s="12"/>
      <c r="F311" s="12"/>
      <c r="G311" s="12"/>
      <c r="H311" s="18"/>
      <c r="I311" s="20"/>
      <c r="J311" s="12"/>
      <c r="K311" s="18"/>
      <c r="L311" s="20"/>
      <c r="M311" s="20"/>
      <c r="N311" s="20"/>
      <c r="O311" s="18"/>
      <c r="P311" s="12"/>
      <c r="Q311" s="9"/>
    </row>
    <row r="312" spans="1:17" ht="12.75">
      <c r="A312" s="10"/>
      <c r="B312" s="12"/>
      <c r="C312" s="12"/>
      <c r="D312" s="12"/>
      <c r="E312" s="12"/>
      <c r="F312" s="12"/>
      <c r="G312" s="12"/>
      <c r="H312" s="18"/>
      <c r="I312" s="20"/>
      <c r="J312" s="12"/>
      <c r="K312" s="18"/>
      <c r="L312" s="20"/>
      <c r="M312" s="20"/>
      <c r="N312" s="20"/>
      <c r="O312" s="18"/>
      <c r="P312" s="12"/>
      <c r="Q312" s="9"/>
    </row>
    <row r="313" spans="1:17" ht="12.75">
      <c r="A313" s="536" t="s">
        <v>465</v>
      </c>
      <c r="B313" s="536"/>
      <c r="C313" s="536"/>
      <c r="D313" s="536"/>
      <c r="E313" s="536"/>
      <c r="F313" s="536"/>
      <c r="G313" s="537"/>
      <c r="H313" s="157">
        <f>SUM(H269:H312)</f>
        <v>0</v>
      </c>
      <c r="I313" s="21">
        <f>SUM(I269:I312)</f>
        <v>0</v>
      </c>
      <c r="J313" s="154"/>
      <c r="K313" s="19">
        <f>SUM(K269:K312)</f>
        <v>0</v>
      </c>
      <c r="L313" s="21">
        <f>SUM(L269:L312)</f>
        <v>0</v>
      </c>
      <c r="M313" s="21">
        <f>SUM(M269:M312)</f>
        <v>0</v>
      </c>
      <c r="N313" s="21">
        <f>SUM(N269:N312)</f>
        <v>0</v>
      </c>
      <c r="O313" s="155"/>
      <c r="P313" s="122"/>
      <c r="Q313" s="9"/>
    </row>
    <row r="314" spans="1:17" ht="12.75">
      <c r="A314" s="1" t="e">
        <f>CONCATENATE("Число порядкових номерів на сторінці: ",ЧислоПрописом(COUNTA(A269:A312))," (з ",A269," по ",A312,")")</f>
        <v>#NAME?</v>
      </c>
      <c r="B314" s="122"/>
      <c r="C314" s="122"/>
      <c r="D314" s="122"/>
      <c r="E314" s="122"/>
      <c r="F314" s="122"/>
      <c r="G314" s="135" t="e">
        <f>CONCATENATE("Загальна кількість у натуральних вимірах фактично на сторінці: ",ЧислоПрописом(H313))</f>
        <v>#NAME?</v>
      </c>
      <c r="H314" s="155"/>
      <c r="I314" s="156"/>
      <c r="J314" s="154"/>
      <c r="K314" s="155"/>
      <c r="L314" s="156"/>
      <c r="M314" s="156"/>
      <c r="N314" s="156"/>
      <c r="O314" s="155"/>
      <c r="P314" s="122"/>
      <c r="Q314" s="9"/>
    </row>
    <row r="315" spans="2:17" ht="12.75">
      <c r="B315" s="132"/>
      <c r="C315" s="132"/>
      <c r="E315" s="122"/>
      <c r="G315" s="135" t="e">
        <f>CONCATENATE("Загальна кількість у натуральних вимірах за даними бухобліку на сторінці: ",ЧислоПрописом(K313))</f>
        <v>#NAME?</v>
      </c>
      <c r="H315" s="155"/>
      <c r="I315" s="156"/>
      <c r="J315" s="154"/>
      <c r="K315" s="155"/>
      <c r="L315" s="156"/>
      <c r="M315" s="156"/>
      <c r="N315" s="156"/>
      <c r="O315" s="155"/>
      <c r="P315" s="122"/>
      <c r="Q315" s="9"/>
    </row>
    <row r="316" spans="1:17" ht="12.75">
      <c r="A316" s="533" t="s">
        <v>23</v>
      </c>
      <c r="B316" s="533" t="s">
        <v>24</v>
      </c>
      <c r="C316" s="533" t="s">
        <v>25</v>
      </c>
      <c r="D316" s="533" t="s">
        <v>10</v>
      </c>
      <c r="E316" s="533"/>
      <c r="F316" s="533"/>
      <c r="G316" s="533" t="s">
        <v>11</v>
      </c>
      <c r="H316" s="533" t="s">
        <v>12</v>
      </c>
      <c r="I316" s="533"/>
      <c r="J316" s="533" t="s">
        <v>34</v>
      </c>
      <c r="K316" s="533" t="s">
        <v>36</v>
      </c>
      <c r="L316" s="533"/>
      <c r="M316" s="533"/>
      <c r="N316" s="533"/>
      <c r="O316" s="533"/>
      <c r="P316" s="533" t="s">
        <v>13</v>
      </c>
      <c r="Q316" s="9"/>
    </row>
    <row r="317" spans="1:17" ht="12.75">
      <c r="A317" s="533"/>
      <c r="B317" s="533"/>
      <c r="C317" s="533"/>
      <c r="D317" s="533"/>
      <c r="E317" s="533"/>
      <c r="F317" s="533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9"/>
    </row>
    <row r="318" spans="1:17" ht="12.75">
      <c r="A318" s="533"/>
      <c r="B318" s="533"/>
      <c r="C318" s="533"/>
      <c r="D318" s="535" t="s">
        <v>26</v>
      </c>
      <c r="E318" s="535" t="s">
        <v>14</v>
      </c>
      <c r="F318" s="535" t="s">
        <v>15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9"/>
    </row>
    <row r="319" spans="1:17" ht="12.75">
      <c r="A319" s="533"/>
      <c r="B319" s="533"/>
      <c r="C319" s="533"/>
      <c r="D319" s="535"/>
      <c r="E319" s="535"/>
      <c r="F319" s="535"/>
      <c r="G319" s="533"/>
      <c r="H319" s="535" t="s">
        <v>16</v>
      </c>
      <c r="I319" s="535" t="s">
        <v>17</v>
      </c>
      <c r="J319" s="533"/>
      <c r="K319" s="535" t="s">
        <v>16</v>
      </c>
      <c r="L319" s="535" t="s">
        <v>18</v>
      </c>
      <c r="M319" s="535" t="s">
        <v>27</v>
      </c>
      <c r="N319" s="535" t="s">
        <v>19</v>
      </c>
      <c r="O319" s="535" t="s">
        <v>20</v>
      </c>
      <c r="P319" s="533"/>
      <c r="Q319" s="9"/>
    </row>
    <row r="320" spans="1:17" ht="51" customHeight="1">
      <c r="A320" s="533"/>
      <c r="B320" s="533"/>
      <c r="C320" s="533"/>
      <c r="D320" s="535"/>
      <c r="E320" s="535"/>
      <c r="F320" s="535"/>
      <c r="G320" s="533"/>
      <c r="H320" s="535"/>
      <c r="I320" s="535"/>
      <c r="J320" s="533"/>
      <c r="K320" s="535"/>
      <c r="L320" s="535"/>
      <c r="M320" s="535"/>
      <c r="N320" s="535"/>
      <c r="O320" s="535"/>
      <c r="P320" s="533"/>
      <c r="Q320" s="9"/>
    </row>
    <row r="321" spans="1:17" ht="12.75">
      <c r="A321" s="11">
        <v>1</v>
      </c>
      <c r="B321" s="11">
        <v>2</v>
      </c>
      <c r="C321" s="11">
        <v>3</v>
      </c>
      <c r="D321" s="11">
        <v>4</v>
      </c>
      <c r="E321" s="11">
        <v>5</v>
      </c>
      <c r="F321" s="11">
        <v>6</v>
      </c>
      <c r="G321" s="11">
        <v>7</v>
      </c>
      <c r="H321" s="11">
        <v>8</v>
      </c>
      <c r="I321" s="11">
        <v>9</v>
      </c>
      <c r="J321" s="11">
        <v>10</v>
      </c>
      <c r="K321" s="11">
        <v>11</v>
      </c>
      <c r="L321" s="11">
        <v>12</v>
      </c>
      <c r="M321" s="11">
        <v>13</v>
      </c>
      <c r="N321" s="11">
        <v>14</v>
      </c>
      <c r="O321" s="11">
        <v>15</v>
      </c>
      <c r="P321" s="11">
        <v>16</v>
      </c>
      <c r="Q321" s="9"/>
    </row>
    <row r="322" spans="1:17" ht="12.75">
      <c r="A322" s="10"/>
      <c r="B322" s="12"/>
      <c r="C322" s="12"/>
      <c r="D322" s="12"/>
      <c r="E322" s="12"/>
      <c r="F322" s="12"/>
      <c r="G322" s="12"/>
      <c r="H322" s="18"/>
      <c r="I322" s="20"/>
      <c r="J322" s="12"/>
      <c r="K322" s="18"/>
      <c r="L322" s="20"/>
      <c r="M322" s="20"/>
      <c r="N322" s="20"/>
      <c r="O322" s="18"/>
      <c r="P322" s="12"/>
      <c r="Q322" s="9"/>
    </row>
    <row r="323" spans="1:17" ht="12.75">
      <c r="A323" s="10"/>
      <c r="B323" s="12"/>
      <c r="C323" s="12"/>
      <c r="D323" s="12"/>
      <c r="E323" s="12"/>
      <c r="F323" s="12"/>
      <c r="G323" s="12"/>
      <c r="H323" s="18"/>
      <c r="I323" s="20"/>
      <c r="J323" s="12"/>
      <c r="K323" s="18"/>
      <c r="L323" s="20"/>
      <c r="M323" s="20"/>
      <c r="N323" s="20"/>
      <c r="O323" s="18"/>
      <c r="P323" s="12"/>
      <c r="Q323" s="9"/>
    </row>
    <row r="324" spans="1:17" ht="12.75">
      <c r="A324" s="10"/>
      <c r="B324" s="12"/>
      <c r="C324" s="12"/>
      <c r="D324" s="12"/>
      <c r="E324" s="12"/>
      <c r="F324" s="12"/>
      <c r="G324" s="12"/>
      <c r="H324" s="18"/>
      <c r="I324" s="20"/>
      <c r="J324" s="12"/>
      <c r="K324" s="18"/>
      <c r="L324" s="20"/>
      <c r="M324" s="20"/>
      <c r="N324" s="20"/>
      <c r="O324" s="18"/>
      <c r="P324" s="12"/>
      <c r="Q324" s="9"/>
    </row>
    <row r="325" spans="1:17" ht="12.75">
      <c r="A325" s="10"/>
      <c r="B325" s="12"/>
      <c r="C325" s="12"/>
      <c r="D325" s="12"/>
      <c r="E325" s="12"/>
      <c r="F325" s="12"/>
      <c r="G325" s="12"/>
      <c r="H325" s="18"/>
      <c r="I325" s="20"/>
      <c r="J325" s="12"/>
      <c r="K325" s="18"/>
      <c r="L325" s="20"/>
      <c r="M325" s="20"/>
      <c r="N325" s="20"/>
      <c r="O325" s="18"/>
      <c r="P325" s="12"/>
      <c r="Q325" s="9"/>
    </row>
    <row r="326" spans="1:17" ht="12.75">
      <c r="A326" s="10"/>
      <c r="B326" s="12"/>
      <c r="C326" s="12"/>
      <c r="D326" s="12"/>
      <c r="E326" s="12"/>
      <c r="F326" s="12"/>
      <c r="G326" s="12"/>
      <c r="H326" s="18"/>
      <c r="I326" s="20"/>
      <c r="J326" s="12"/>
      <c r="K326" s="18"/>
      <c r="L326" s="20"/>
      <c r="M326" s="20"/>
      <c r="N326" s="20"/>
      <c r="O326" s="18"/>
      <c r="P326" s="12"/>
      <c r="Q326" s="9"/>
    </row>
    <row r="327" spans="1:17" ht="12.75">
      <c r="A327" s="10"/>
      <c r="B327" s="12"/>
      <c r="C327" s="12"/>
      <c r="D327" s="12"/>
      <c r="E327" s="12"/>
      <c r="F327" s="12"/>
      <c r="G327" s="12"/>
      <c r="H327" s="18"/>
      <c r="I327" s="20"/>
      <c r="J327" s="12"/>
      <c r="K327" s="18"/>
      <c r="L327" s="20"/>
      <c r="M327" s="20"/>
      <c r="N327" s="20"/>
      <c r="O327" s="18"/>
      <c r="P327" s="12"/>
      <c r="Q327" s="9"/>
    </row>
    <row r="328" spans="1:17" ht="12.75">
      <c r="A328" s="10"/>
      <c r="B328" s="12"/>
      <c r="C328" s="12"/>
      <c r="D328" s="12"/>
      <c r="E328" s="12"/>
      <c r="F328" s="12"/>
      <c r="G328" s="12"/>
      <c r="H328" s="18"/>
      <c r="I328" s="20"/>
      <c r="J328" s="12"/>
      <c r="K328" s="18"/>
      <c r="L328" s="20"/>
      <c r="M328" s="20"/>
      <c r="N328" s="20"/>
      <c r="O328" s="18"/>
      <c r="P328" s="12"/>
      <c r="Q328" s="9"/>
    </row>
    <row r="329" spans="1:17" ht="12.75">
      <c r="A329" s="10"/>
      <c r="B329" s="12"/>
      <c r="C329" s="12"/>
      <c r="D329" s="12"/>
      <c r="E329" s="12"/>
      <c r="F329" s="12"/>
      <c r="G329" s="12"/>
      <c r="H329" s="18"/>
      <c r="I329" s="20"/>
      <c r="J329" s="12"/>
      <c r="K329" s="18"/>
      <c r="L329" s="20"/>
      <c r="M329" s="20"/>
      <c r="N329" s="20"/>
      <c r="O329" s="18"/>
      <c r="P329" s="12"/>
      <c r="Q329" s="9"/>
    </row>
    <row r="330" spans="1:17" ht="12.75">
      <c r="A330" s="10"/>
      <c r="B330" s="12"/>
      <c r="C330" s="12"/>
      <c r="D330" s="12"/>
      <c r="E330" s="12"/>
      <c r="F330" s="12"/>
      <c r="G330" s="12"/>
      <c r="H330" s="18"/>
      <c r="I330" s="20"/>
      <c r="J330" s="12"/>
      <c r="K330" s="18"/>
      <c r="L330" s="20"/>
      <c r="M330" s="20"/>
      <c r="N330" s="20"/>
      <c r="O330" s="18"/>
      <c r="P330" s="12"/>
      <c r="Q330" s="9"/>
    </row>
    <row r="331" spans="1:17" ht="12.75">
      <c r="A331" s="10"/>
      <c r="B331" s="12"/>
      <c r="C331" s="12"/>
      <c r="D331" s="12"/>
      <c r="E331" s="12"/>
      <c r="F331" s="12"/>
      <c r="G331" s="12"/>
      <c r="H331" s="18"/>
      <c r="I331" s="20"/>
      <c r="J331" s="12"/>
      <c r="K331" s="18"/>
      <c r="L331" s="20"/>
      <c r="M331" s="20"/>
      <c r="N331" s="20"/>
      <c r="O331" s="18"/>
      <c r="P331" s="12"/>
      <c r="Q331" s="9"/>
    </row>
    <row r="332" spans="1:17" ht="12.75">
      <c r="A332" s="10"/>
      <c r="B332" s="12"/>
      <c r="C332" s="12"/>
      <c r="D332" s="12"/>
      <c r="E332" s="12"/>
      <c r="F332" s="12"/>
      <c r="G332" s="12"/>
      <c r="H332" s="18"/>
      <c r="I332" s="20"/>
      <c r="J332" s="12"/>
      <c r="K332" s="18"/>
      <c r="L332" s="20"/>
      <c r="M332" s="20"/>
      <c r="N332" s="20"/>
      <c r="O332" s="18"/>
      <c r="P332" s="12"/>
      <c r="Q332" s="9"/>
    </row>
    <row r="333" spans="1:17" ht="12.75">
      <c r="A333" s="10"/>
      <c r="B333" s="12"/>
      <c r="C333" s="12"/>
      <c r="D333" s="12"/>
      <c r="E333" s="12"/>
      <c r="F333" s="12"/>
      <c r="G333" s="12"/>
      <c r="H333" s="18"/>
      <c r="I333" s="20"/>
      <c r="J333" s="12"/>
      <c r="K333" s="18"/>
      <c r="L333" s="20"/>
      <c r="M333" s="20"/>
      <c r="N333" s="20"/>
      <c r="O333" s="18"/>
      <c r="P333" s="12"/>
      <c r="Q333" s="9"/>
    </row>
    <row r="334" spans="1:17" ht="12.75">
      <c r="A334" s="10"/>
      <c r="B334" s="12"/>
      <c r="C334" s="12"/>
      <c r="D334" s="12"/>
      <c r="E334" s="12"/>
      <c r="F334" s="12"/>
      <c r="G334" s="12"/>
      <c r="H334" s="18"/>
      <c r="I334" s="20"/>
      <c r="J334" s="12"/>
      <c r="K334" s="18"/>
      <c r="L334" s="20"/>
      <c r="M334" s="20"/>
      <c r="N334" s="20"/>
      <c r="O334" s="18"/>
      <c r="P334" s="12"/>
      <c r="Q334" s="9"/>
    </row>
    <row r="335" spans="1:17" ht="12.75">
      <c r="A335" s="10"/>
      <c r="B335" s="12"/>
      <c r="C335" s="12"/>
      <c r="D335" s="12"/>
      <c r="E335" s="12"/>
      <c r="F335" s="12"/>
      <c r="G335" s="12"/>
      <c r="H335" s="18"/>
      <c r="I335" s="20"/>
      <c r="J335" s="12"/>
      <c r="K335" s="18"/>
      <c r="L335" s="20"/>
      <c r="M335" s="20"/>
      <c r="N335" s="20"/>
      <c r="O335" s="18"/>
      <c r="P335" s="12"/>
      <c r="Q335" s="9"/>
    </row>
    <row r="336" spans="1:17" ht="12.75">
      <c r="A336" s="10"/>
      <c r="B336" s="12"/>
      <c r="C336" s="12"/>
      <c r="D336" s="12"/>
      <c r="E336" s="12"/>
      <c r="F336" s="12"/>
      <c r="G336" s="12"/>
      <c r="H336" s="18"/>
      <c r="I336" s="20"/>
      <c r="J336" s="12"/>
      <c r="K336" s="18"/>
      <c r="L336" s="20"/>
      <c r="M336" s="20"/>
      <c r="N336" s="20"/>
      <c r="O336" s="18"/>
      <c r="P336" s="12"/>
      <c r="Q336" s="9"/>
    </row>
    <row r="337" spans="1:17" ht="12.75">
      <c r="A337" s="10"/>
      <c r="B337" s="12"/>
      <c r="C337" s="12"/>
      <c r="D337" s="12"/>
      <c r="E337" s="12"/>
      <c r="F337" s="12"/>
      <c r="G337" s="12"/>
      <c r="H337" s="18"/>
      <c r="I337" s="20"/>
      <c r="J337" s="12"/>
      <c r="K337" s="18"/>
      <c r="L337" s="20"/>
      <c r="M337" s="20"/>
      <c r="N337" s="20"/>
      <c r="O337" s="18"/>
      <c r="P337" s="12"/>
      <c r="Q337" s="9"/>
    </row>
    <row r="338" spans="1:17" ht="12.75">
      <c r="A338" s="10"/>
      <c r="B338" s="12"/>
      <c r="C338" s="12"/>
      <c r="D338" s="12"/>
      <c r="E338" s="12"/>
      <c r="F338" s="12"/>
      <c r="G338" s="12"/>
      <c r="H338" s="18"/>
      <c r="I338" s="20"/>
      <c r="J338" s="12"/>
      <c r="K338" s="18"/>
      <c r="L338" s="20"/>
      <c r="M338" s="20"/>
      <c r="N338" s="20"/>
      <c r="O338" s="18"/>
      <c r="P338" s="12"/>
      <c r="Q338" s="9"/>
    </row>
    <row r="339" spans="1:17" ht="12.75">
      <c r="A339" s="10"/>
      <c r="B339" s="12"/>
      <c r="C339" s="12"/>
      <c r="D339" s="12"/>
      <c r="E339" s="12"/>
      <c r="F339" s="12"/>
      <c r="G339" s="12"/>
      <c r="H339" s="18"/>
      <c r="I339" s="20"/>
      <c r="J339" s="12"/>
      <c r="K339" s="18"/>
      <c r="L339" s="20"/>
      <c r="M339" s="20"/>
      <c r="N339" s="20"/>
      <c r="O339" s="18"/>
      <c r="P339" s="12"/>
      <c r="Q339" s="9"/>
    </row>
    <row r="340" spans="1:17" ht="12.75">
      <c r="A340" s="10"/>
      <c r="B340" s="12"/>
      <c r="C340" s="12"/>
      <c r="D340" s="12"/>
      <c r="E340" s="12"/>
      <c r="F340" s="12"/>
      <c r="G340" s="12"/>
      <c r="H340" s="18"/>
      <c r="I340" s="20"/>
      <c r="J340" s="12"/>
      <c r="K340" s="18"/>
      <c r="L340" s="20"/>
      <c r="M340" s="20"/>
      <c r="N340" s="20"/>
      <c r="O340" s="18"/>
      <c r="P340" s="12"/>
      <c r="Q340" s="9"/>
    </row>
    <row r="341" spans="1:17" ht="12.75">
      <c r="A341" s="10"/>
      <c r="B341" s="12"/>
      <c r="C341" s="12"/>
      <c r="D341" s="12"/>
      <c r="E341" s="12"/>
      <c r="F341" s="12"/>
      <c r="G341" s="12"/>
      <c r="H341" s="18"/>
      <c r="I341" s="20"/>
      <c r="J341" s="12"/>
      <c r="K341" s="18"/>
      <c r="L341" s="20"/>
      <c r="M341" s="20"/>
      <c r="N341" s="20"/>
      <c r="O341" s="18"/>
      <c r="P341" s="12"/>
      <c r="Q341" s="9"/>
    </row>
    <row r="342" spans="1:17" ht="12.75">
      <c r="A342" s="10"/>
      <c r="B342" s="12"/>
      <c r="C342" s="12"/>
      <c r="D342" s="12"/>
      <c r="E342" s="12"/>
      <c r="F342" s="12"/>
      <c r="G342" s="12"/>
      <c r="H342" s="18"/>
      <c r="I342" s="20"/>
      <c r="J342" s="12"/>
      <c r="K342" s="18"/>
      <c r="L342" s="20"/>
      <c r="M342" s="20"/>
      <c r="N342" s="20"/>
      <c r="O342" s="18"/>
      <c r="P342" s="12"/>
      <c r="Q342" s="9"/>
    </row>
    <row r="343" spans="1:17" ht="12.75">
      <c r="A343" s="10"/>
      <c r="B343" s="12"/>
      <c r="C343" s="12"/>
      <c r="D343" s="12"/>
      <c r="E343" s="12"/>
      <c r="F343" s="12"/>
      <c r="G343" s="12"/>
      <c r="H343" s="18"/>
      <c r="I343" s="20"/>
      <c r="J343" s="12"/>
      <c r="K343" s="18"/>
      <c r="L343" s="20"/>
      <c r="M343" s="20"/>
      <c r="N343" s="20"/>
      <c r="O343" s="18"/>
      <c r="P343" s="12"/>
      <c r="Q343" s="9"/>
    </row>
    <row r="344" spans="1:17" ht="12.75">
      <c r="A344" s="10"/>
      <c r="B344" s="12"/>
      <c r="C344" s="12"/>
      <c r="D344" s="12"/>
      <c r="E344" s="12"/>
      <c r="F344" s="12"/>
      <c r="G344" s="12"/>
      <c r="H344" s="18"/>
      <c r="I344" s="20"/>
      <c r="J344" s="12"/>
      <c r="K344" s="18"/>
      <c r="L344" s="20"/>
      <c r="M344" s="20"/>
      <c r="N344" s="20"/>
      <c r="O344" s="18"/>
      <c r="P344" s="12"/>
      <c r="Q344" s="9"/>
    </row>
    <row r="345" spans="1:17" ht="12.75">
      <c r="A345" s="10"/>
      <c r="B345" s="12"/>
      <c r="C345" s="12"/>
      <c r="D345" s="12"/>
      <c r="E345" s="12"/>
      <c r="F345" s="12"/>
      <c r="G345" s="12"/>
      <c r="H345" s="18"/>
      <c r="I345" s="20"/>
      <c r="J345" s="12"/>
      <c r="K345" s="18"/>
      <c r="L345" s="20"/>
      <c r="M345" s="20"/>
      <c r="N345" s="20"/>
      <c r="O345" s="18"/>
      <c r="P345" s="12"/>
      <c r="Q345" s="9"/>
    </row>
    <row r="346" spans="1:17" ht="12.75">
      <c r="A346" s="10"/>
      <c r="B346" s="12"/>
      <c r="C346" s="12"/>
      <c r="D346" s="12"/>
      <c r="E346" s="12"/>
      <c r="F346" s="12"/>
      <c r="G346" s="12"/>
      <c r="H346" s="18"/>
      <c r="I346" s="20"/>
      <c r="J346" s="12"/>
      <c r="K346" s="18"/>
      <c r="L346" s="20"/>
      <c r="M346" s="20"/>
      <c r="N346" s="20"/>
      <c r="O346" s="18"/>
      <c r="P346" s="12"/>
      <c r="Q346" s="9"/>
    </row>
    <row r="347" spans="1:17" ht="12.75">
      <c r="A347" s="10"/>
      <c r="B347" s="12"/>
      <c r="C347" s="12"/>
      <c r="D347" s="12"/>
      <c r="E347" s="12"/>
      <c r="F347" s="12"/>
      <c r="G347" s="12"/>
      <c r="H347" s="18"/>
      <c r="I347" s="20"/>
      <c r="J347" s="12"/>
      <c r="K347" s="18"/>
      <c r="L347" s="20"/>
      <c r="M347" s="20"/>
      <c r="N347" s="20"/>
      <c r="O347" s="18"/>
      <c r="P347" s="12"/>
      <c r="Q347" s="9"/>
    </row>
    <row r="348" spans="1:17" ht="12.75">
      <c r="A348" s="10"/>
      <c r="B348" s="12"/>
      <c r="C348" s="12"/>
      <c r="D348" s="12"/>
      <c r="E348" s="12"/>
      <c r="F348" s="12"/>
      <c r="G348" s="12"/>
      <c r="H348" s="18"/>
      <c r="I348" s="20"/>
      <c r="J348" s="12"/>
      <c r="K348" s="18"/>
      <c r="L348" s="20"/>
      <c r="M348" s="20"/>
      <c r="N348" s="20"/>
      <c r="O348" s="18"/>
      <c r="P348" s="12"/>
      <c r="Q348" s="9"/>
    </row>
    <row r="349" spans="1:17" ht="12.75">
      <c r="A349" s="10"/>
      <c r="B349" s="12"/>
      <c r="C349" s="12"/>
      <c r="D349" s="12"/>
      <c r="E349" s="12"/>
      <c r="F349" s="12"/>
      <c r="G349" s="12"/>
      <c r="H349" s="18"/>
      <c r="I349" s="20"/>
      <c r="J349" s="12"/>
      <c r="K349" s="18"/>
      <c r="L349" s="20"/>
      <c r="M349" s="20"/>
      <c r="N349" s="20"/>
      <c r="O349" s="18"/>
      <c r="P349" s="12"/>
      <c r="Q349" s="9"/>
    </row>
    <row r="350" spans="1:17" ht="12.75">
      <c r="A350" s="10"/>
      <c r="B350" s="12"/>
      <c r="C350" s="12"/>
      <c r="D350" s="12"/>
      <c r="E350" s="12"/>
      <c r="F350" s="12"/>
      <c r="G350" s="12"/>
      <c r="H350" s="18"/>
      <c r="I350" s="20"/>
      <c r="J350" s="12"/>
      <c r="K350" s="18"/>
      <c r="L350" s="20"/>
      <c r="M350" s="20"/>
      <c r="N350" s="20"/>
      <c r="O350" s="18"/>
      <c r="P350" s="12"/>
      <c r="Q350" s="9"/>
    </row>
    <row r="351" spans="1:17" ht="12.75">
      <c r="A351" s="10"/>
      <c r="B351" s="12"/>
      <c r="C351" s="12"/>
      <c r="D351" s="12"/>
      <c r="E351" s="12"/>
      <c r="F351" s="12"/>
      <c r="G351" s="12"/>
      <c r="H351" s="18"/>
      <c r="I351" s="20"/>
      <c r="J351" s="12"/>
      <c r="K351" s="18"/>
      <c r="L351" s="20"/>
      <c r="M351" s="20"/>
      <c r="N351" s="20"/>
      <c r="O351" s="18"/>
      <c r="P351" s="12"/>
      <c r="Q351" s="9"/>
    </row>
    <row r="352" spans="1:17" ht="12.75">
      <c r="A352" s="10"/>
      <c r="B352" s="12"/>
      <c r="C352" s="12"/>
      <c r="D352" s="12"/>
      <c r="E352" s="12"/>
      <c r="F352" s="12"/>
      <c r="G352" s="12"/>
      <c r="H352" s="18"/>
      <c r="I352" s="20"/>
      <c r="J352" s="12"/>
      <c r="K352" s="18"/>
      <c r="L352" s="20"/>
      <c r="M352" s="20"/>
      <c r="N352" s="20"/>
      <c r="O352" s="18"/>
      <c r="P352" s="12"/>
      <c r="Q352" s="9"/>
    </row>
    <row r="353" spans="1:17" ht="12.75">
      <c r="A353" s="10"/>
      <c r="B353" s="12"/>
      <c r="C353" s="12"/>
      <c r="D353" s="12"/>
      <c r="E353" s="12"/>
      <c r="F353" s="12"/>
      <c r="G353" s="12"/>
      <c r="H353" s="18"/>
      <c r="I353" s="20"/>
      <c r="J353" s="12"/>
      <c r="K353" s="18"/>
      <c r="L353" s="20"/>
      <c r="M353" s="20"/>
      <c r="N353" s="20"/>
      <c r="O353" s="18"/>
      <c r="P353" s="12"/>
      <c r="Q353" s="9"/>
    </row>
    <row r="354" spans="1:17" ht="12.75">
      <c r="A354" s="10"/>
      <c r="B354" s="12"/>
      <c r="C354" s="12"/>
      <c r="D354" s="12"/>
      <c r="E354" s="12"/>
      <c r="F354" s="12"/>
      <c r="G354" s="12"/>
      <c r="H354" s="18"/>
      <c r="I354" s="20"/>
      <c r="J354" s="12"/>
      <c r="K354" s="18"/>
      <c r="L354" s="20"/>
      <c r="M354" s="20"/>
      <c r="N354" s="20"/>
      <c r="O354" s="18"/>
      <c r="P354" s="12"/>
      <c r="Q354" s="9"/>
    </row>
    <row r="355" spans="1:17" ht="12.75">
      <c r="A355" s="10"/>
      <c r="B355" s="12"/>
      <c r="C355" s="12"/>
      <c r="D355" s="12"/>
      <c r="E355" s="12"/>
      <c r="F355" s="12"/>
      <c r="G355" s="12"/>
      <c r="H355" s="18"/>
      <c r="I355" s="20"/>
      <c r="J355" s="12"/>
      <c r="K355" s="18"/>
      <c r="L355" s="20"/>
      <c r="M355" s="20"/>
      <c r="N355" s="20"/>
      <c r="O355" s="18"/>
      <c r="P355" s="12"/>
      <c r="Q355" s="9"/>
    </row>
    <row r="356" spans="1:17" ht="12.75">
      <c r="A356" s="10"/>
      <c r="B356" s="12"/>
      <c r="C356" s="12"/>
      <c r="D356" s="12"/>
      <c r="E356" s="12"/>
      <c r="F356" s="12"/>
      <c r="G356" s="12"/>
      <c r="H356" s="18"/>
      <c r="I356" s="20"/>
      <c r="J356" s="12"/>
      <c r="K356" s="18"/>
      <c r="L356" s="20"/>
      <c r="M356" s="20"/>
      <c r="N356" s="20"/>
      <c r="O356" s="18"/>
      <c r="P356" s="12"/>
      <c r="Q356" s="9"/>
    </row>
    <row r="357" spans="1:17" ht="12.75">
      <c r="A357" s="10"/>
      <c r="B357" s="12"/>
      <c r="C357" s="12"/>
      <c r="D357" s="12"/>
      <c r="E357" s="12"/>
      <c r="F357" s="12"/>
      <c r="G357" s="12"/>
      <c r="H357" s="18"/>
      <c r="I357" s="20"/>
      <c r="J357" s="12"/>
      <c r="K357" s="18"/>
      <c r="L357" s="20"/>
      <c r="M357" s="20"/>
      <c r="N357" s="20"/>
      <c r="O357" s="18"/>
      <c r="P357" s="12"/>
      <c r="Q357" s="9"/>
    </row>
    <row r="358" spans="1:17" ht="12.75">
      <c r="A358" s="10"/>
      <c r="B358" s="12"/>
      <c r="C358" s="12"/>
      <c r="D358" s="12"/>
      <c r="E358" s="12"/>
      <c r="F358" s="12"/>
      <c r="G358" s="12"/>
      <c r="H358" s="18"/>
      <c r="I358" s="20"/>
      <c r="J358" s="12"/>
      <c r="K358" s="18"/>
      <c r="L358" s="20"/>
      <c r="M358" s="20"/>
      <c r="N358" s="20"/>
      <c r="O358" s="18"/>
      <c r="P358" s="12"/>
      <c r="Q358" s="9"/>
    </row>
    <row r="359" spans="1:17" ht="12.75">
      <c r="A359" s="10"/>
      <c r="B359" s="12"/>
      <c r="C359" s="12"/>
      <c r="D359" s="12"/>
      <c r="E359" s="12"/>
      <c r="F359" s="12"/>
      <c r="G359" s="12"/>
      <c r="H359" s="18"/>
      <c r="I359" s="20"/>
      <c r="J359" s="12"/>
      <c r="K359" s="18"/>
      <c r="L359" s="20"/>
      <c r="M359" s="20"/>
      <c r="N359" s="20"/>
      <c r="O359" s="18"/>
      <c r="P359" s="12"/>
      <c r="Q359" s="9"/>
    </row>
    <row r="360" spans="1:17" ht="12.75">
      <c r="A360" s="10"/>
      <c r="B360" s="12"/>
      <c r="C360" s="12"/>
      <c r="D360" s="12"/>
      <c r="E360" s="12"/>
      <c r="F360" s="12"/>
      <c r="G360" s="12"/>
      <c r="H360" s="18"/>
      <c r="I360" s="20"/>
      <c r="J360" s="12"/>
      <c r="K360" s="18"/>
      <c r="L360" s="20"/>
      <c r="M360" s="20"/>
      <c r="N360" s="20"/>
      <c r="O360" s="18"/>
      <c r="P360" s="12"/>
      <c r="Q360" s="9"/>
    </row>
    <row r="361" spans="1:17" ht="12.75">
      <c r="A361" s="10"/>
      <c r="B361" s="12"/>
      <c r="C361" s="12"/>
      <c r="D361" s="12"/>
      <c r="E361" s="12"/>
      <c r="F361" s="12"/>
      <c r="G361" s="12"/>
      <c r="H361" s="18"/>
      <c r="I361" s="20"/>
      <c r="J361" s="12"/>
      <c r="K361" s="18"/>
      <c r="L361" s="20"/>
      <c r="M361" s="20"/>
      <c r="N361" s="20"/>
      <c r="O361" s="18"/>
      <c r="P361" s="12"/>
      <c r="Q361" s="9"/>
    </row>
    <row r="362" spans="1:17" ht="12.75">
      <c r="A362" s="10"/>
      <c r="B362" s="12"/>
      <c r="C362" s="12"/>
      <c r="D362" s="12"/>
      <c r="E362" s="12"/>
      <c r="F362" s="12"/>
      <c r="G362" s="12"/>
      <c r="H362" s="18"/>
      <c r="I362" s="20"/>
      <c r="J362" s="12"/>
      <c r="K362" s="18"/>
      <c r="L362" s="20"/>
      <c r="M362" s="20"/>
      <c r="N362" s="20"/>
      <c r="O362" s="18"/>
      <c r="P362" s="12"/>
      <c r="Q362" s="9"/>
    </row>
    <row r="363" spans="1:17" ht="12.75">
      <c r="A363" s="10"/>
      <c r="B363" s="12"/>
      <c r="C363" s="12"/>
      <c r="D363" s="12"/>
      <c r="E363" s="12"/>
      <c r="F363" s="12"/>
      <c r="G363" s="12"/>
      <c r="H363" s="18"/>
      <c r="I363" s="20"/>
      <c r="J363" s="12"/>
      <c r="K363" s="18"/>
      <c r="L363" s="20"/>
      <c r="M363" s="20"/>
      <c r="N363" s="20"/>
      <c r="O363" s="18"/>
      <c r="P363" s="12"/>
      <c r="Q363" s="9"/>
    </row>
    <row r="364" spans="1:17" ht="12.75">
      <c r="A364" s="10"/>
      <c r="B364" s="12"/>
      <c r="C364" s="12"/>
      <c r="D364" s="12"/>
      <c r="E364" s="12"/>
      <c r="F364" s="12"/>
      <c r="G364" s="12"/>
      <c r="H364" s="18"/>
      <c r="I364" s="20"/>
      <c r="J364" s="12"/>
      <c r="K364" s="18"/>
      <c r="L364" s="20"/>
      <c r="M364" s="20"/>
      <c r="N364" s="20"/>
      <c r="O364" s="18"/>
      <c r="P364" s="12"/>
      <c r="Q364" s="9"/>
    </row>
    <row r="365" spans="1:17" ht="12.75">
      <c r="A365" s="10"/>
      <c r="B365" s="12"/>
      <c r="C365" s="12"/>
      <c r="D365" s="12"/>
      <c r="E365" s="12"/>
      <c r="F365" s="12"/>
      <c r="G365" s="12"/>
      <c r="H365" s="18"/>
      <c r="I365" s="20"/>
      <c r="J365" s="12"/>
      <c r="K365" s="18"/>
      <c r="L365" s="20"/>
      <c r="M365" s="20"/>
      <c r="N365" s="20"/>
      <c r="O365" s="18"/>
      <c r="P365" s="12"/>
      <c r="Q365" s="9"/>
    </row>
    <row r="366" spans="1:17" ht="12.75">
      <c r="A366" s="536" t="s">
        <v>465</v>
      </c>
      <c r="B366" s="536"/>
      <c r="C366" s="536"/>
      <c r="D366" s="536"/>
      <c r="E366" s="536"/>
      <c r="F366" s="536"/>
      <c r="G366" s="537"/>
      <c r="H366" s="157">
        <f>SUM(H322:H365)</f>
        <v>0</v>
      </c>
      <c r="I366" s="21">
        <f>SUM(I322:I365)</f>
        <v>0</v>
      </c>
      <c r="J366" s="154"/>
      <c r="K366" s="19">
        <f>SUM(K322:K365)</f>
        <v>0</v>
      </c>
      <c r="L366" s="21">
        <f>SUM(L322:L365)</f>
        <v>0</v>
      </c>
      <c r="M366" s="21">
        <f>SUM(M322:M365)</f>
        <v>0</v>
      </c>
      <c r="N366" s="21">
        <f>SUM(N322:N365)</f>
        <v>0</v>
      </c>
      <c r="O366" s="155"/>
      <c r="P366" s="122"/>
      <c r="Q366" s="9"/>
    </row>
    <row r="367" spans="1:17" ht="12.75">
      <c r="A367" s="1" t="e">
        <f>CONCATENATE("Число порядкових номерів на сторінці: ",ЧислоПрописом(COUNTA(A322:A365))," (з ",A322," по ",A365,")")</f>
        <v>#NAME?</v>
      </c>
      <c r="B367" s="122"/>
      <c r="C367" s="122"/>
      <c r="D367" s="122"/>
      <c r="E367" s="122"/>
      <c r="F367" s="122"/>
      <c r="G367" s="135" t="e">
        <f>CONCATENATE("Загальна кількість у натуральних вимірах фактично на сторінці: ",ЧислоПрописом(H366))</f>
        <v>#NAME?</v>
      </c>
      <c r="H367" s="155"/>
      <c r="I367" s="156"/>
      <c r="J367" s="154"/>
      <c r="K367" s="155"/>
      <c r="L367" s="156"/>
      <c r="M367" s="156"/>
      <c r="N367" s="156"/>
      <c r="O367" s="155"/>
      <c r="P367" s="122"/>
      <c r="Q367" s="9"/>
    </row>
    <row r="368" spans="2:17" ht="12.75">
      <c r="B368" s="132"/>
      <c r="C368" s="132"/>
      <c r="E368" s="122"/>
      <c r="G368" s="135" t="e">
        <f>CONCATENATE("Загальна кількість у натуральних вимірах за даними бухобліку на сторінці: ",ЧислоПрописом(K366))</f>
        <v>#NAME?</v>
      </c>
      <c r="H368" s="155"/>
      <c r="I368" s="156"/>
      <c r="J368" s="154"/>
      <c r="K368" s="155"/>
      <c r="L368" s="156"/>
      <c r="M368" s="156"/>
      <c r="N368" s="156"/>
      <c r="O368" s="155"/>
      <c r="P368" s="122"/>
      <c r="Q368" s="9"/>
    </row>
    <row r="369" spans="1:17" ht="12.75">
      <c r="A369" s="533" t="s">
        <v>23</v>
      </c>
      <c r="B369" s="533" t="s">
        <v>24</v>
      </c>
      <c r="C369" s="533" t="s">
        <v>25</v>
      </c>
      <c r="D369" s="533" t="s">
        <v>10</v>
      </c>
      <c r="E369" s="533"/>
      <c r="F369" s="533"/>
      <c r="G369" s="533" t="s">
        <v>11</v>
      </c>
      <c r="H369" s="533" t="s">
        <v>12</v>
      </c>
      <c r="I369" s="533"/>
      <c r="J369" s="533" t="s">
        <v>34</v>
      </c>
      <c r="K369" s="533" t="s">
        <v>36</v>
      </c>
      <c r="L369" s="533"/>
      <c r="M369" s="533"/>
      <c r="N369" s="533"/>
      <c r="O369" s="533"/>
      <c r="P369" s="533" t="s">
        <v>13</v>
      </c>
      <c r="Q369" s="9"/>
    </row>
    <row r="370" spans="1:17" ht="12.75">
      <c r="A370" s="533"/>
      <c r="B370" s="533"/>
      <c r="C370" s="533"/>
      <c r="D370" s="533"/>
      <c r="E370" s="533"/>
      <c r="F370" s="533"/>
      <c r="G370" s="533"/>
      <c r="H370" s="533"/>
      <c r="I370" s="533"/>
      <c r="J370" s="533"/>
      <c r="K370" s="533"/>
      <c r="L370" s="533"/>
      <c r="M370" s="533"/>
      <c r="N370" s="533"/>
      <c r="O370" s="533"/>
      <c r="P370" s="533"/>
      <c r="Q370" s="9"/>
    </row>
    <row r="371" spans="1:17" ht="12.75">
      <c r="A371" s="533"/>
      <c r="B371" s="533"/>
      <c r="C371" s="533"/>
      <c r="D371" s="535" t="s">
        <v>26</v>
      </c>
      <c r="E371" s="535" t="s">
        <v>14</v>
      </c>
      <c r="F371" s="535" t="s">
        <v>15</v>
      </c>
      <c r="G371" s="533"/>
      <c r="H371" s="533"/>
      <c r="I371" s="533"/>
      <c r="J371" s="533"/>
      <c r="K371" s="533"/>
      <c r="L371" s="533"/>
      <c r="M371" s="533"/>
      <c r="N371" s="533"/>
      <c r="O371" s="533"/>
      <c r="P371" s="533"/>
      <c r="Q371" s="9"/>
    </row>
    <row r="372" spans="1:17" ht="12.75">
      <c r="A372" s="533"/>
      <c r="B372" s="533"/>
      <c r="C372" s="533"/>
      <c r="D372" s="535"/>
      <c r="E372" s="535"/>
      <c r="F372" s="535"/>
      <c r="G372" s="533"/>
      <c r="H372" s="535" t="s">
        <v>16</v>
      </c>
      <c r="I372" s="535" t="s">
        <v>17</v>
      </c>
      <c r="J372" s="533"/>
      <c r="K372" s="535" t="s">
        <v>16</v>
      </c>
      <c r="L372" s="535" t="s">
        <v>18</v>
      </c>
      <c r="M372" s="535" t="s">
        <v>27</v>
      </c>
      <c r="N372" s="535" t="s">
        <v>19</v>
      </c>
      <c r="O372" s="535" t="s">
        <v>20</v>
      </c>
      <c r="P372" s="533"/>
      <c r="Q372" s="9"/>
    </row>
    <row r="373" spans="1:17" ht="51.75" customHeight="1">
      <c r="A373" s="533"/>
      <c r="B373" s="533"/>
      <c r="C373" s="533"/>
      <c r="D373" s="535"/>
      <c r="E373" s="535"/>
      <c r="F373" s="535"/>
      <c r="G373" s="533"/>
      <c r="H373" s="535"/>
      <c r="I373" s="535"/>
      <c r="J373" s="533"/>
      <c r="K373" s="535"/>
      <c r="L373" s="535"/>
      <c r="M373" s="535"/>
      <c r="N373" s="535"/>
      <c r="O373" s="535"/>
      <c r="P373" s="533"/>
      <c r="Q373" s="9"/>
    </row>
    <row r="374" spans="1:17" ht="12.75">
      <c r="A374" s="11">
        <v>1</v>
      </c>
      <c r="B374" s="11">
        <v>2</v>
      </c>
      <c r="C374" s="11">
        <v>3</v>
      </c>
      <c r="D374" s="11">
        <v>4</v>
      </c>
      <c r="E374" s="11">
        <v>5</v>
      </c>
      <c r="F374" s="11">
        <v>6</v>
      </c>
      <c r="G374" s="11">
        <v>7</v>
      </c>
      <c r="H374" s="11">
        <v>8</v>
      </c>
      <c r="I374" s="11">
        <v>9</v>
      </c>
      <c r="J374" s="11">
        <v>10</v>
      </c>
      <c r="K374" s="11">
        <v>11</v>
      </c>
      <c r="L374" s="11">
        <v>12</v>
      </c>
      <c r="M374" s="11">
        <v>13</v>
      </c>
      <c r="N374" s="11">
        <v>14</v>
      </c>
      <c r="O374" s="11">
        <v>15</v>
      </c>
      <c r="P374" s="11">
        <v>16</v>
      </c>
      <c r="Q374" s="9"/>
    </row>
    <row r="375" spans="1:17" ht="12.75">
      <c r="A375" s="10"/>
      <c r="B375" s="12"/>
      <c r="C375" s="12"/>
      <c r="D375" s="12"/>
      <c r="E375" s="12"/>
      <c r="F375" s="12"/>
      <c r="G375" s="12"/>
      <c r="H375" s="18"/>
      <c r="I375" s="20"/>
      <c r="J375" s="12"/>
      <c r="K375" s="18"/>
      <c r="L375" s="20"/>
      <c r="M375" s="20"/>
      <c r="N375" s="20"/>
      <c r="O375" s="18"/>
      <c r="P375" s="12"/>
      <c r="Q375" s="9"/>
    </row>
    <row r="376" spans="1:17" ht="12.75">
      <c r="A376" s="10"/>
      <c r="B376" s="12"/>
      <c r="C376" s="12"/>
      <c r="D376" s="12"/>
      <c r="E376" s="12"/>
      <c r="F376" s="12"/>
      <c r="G376" s="12"/>
      <c r="H376" s="18"/>
      <c r="I376" s="20"/>
      <c r="J376" s="12"/>
      <c r="K376" s="18"/>
      <c r="L376" s="20"/>
      <c r="M376" s="20"/>
      <c r="N376" s="20"/>
      <c r="O376" s="18"/>
      <c r="P376" s="12"/>
      <c r="Q376" s="9"/>
    </row>
    <row r="377" spans="1:17" ht="12.75">
      <c r="A377" s="10"/>
      <c r="B377" s="12"/>
      <c r="C377" s="12"/>
      <c r="D377" s="12"/>
      <c r="E377" s="12"/>
      <c r="F377" s="12"/>
      <c r="G377" s="12"/>
      <c r="H377" s="18"/>
      <c r="I377" s="20"/>
      <c r="J377" s="12"/>
      <c r="K377" s="18"/>
      <c r="L377" s="20"/>
      <c r="M377" s="20"/>
      <c r="N377" s="20"/>
      <c r="O377" s="18"/>
      <c r="P377" s="12"/>
      <c r="Q377" s="9"/>
    </row>
    <row r="378" spans="1:17" ht="12.75">
      <c r="A378" s="10"/>
      <c r="B378" s="12"/>
      <c r="C378" s="12"/>
      <c r="D378" s="12"/>
      <c r="E378" s="12"/>
      <c r="F378" s="12"/>
      <c r="G378" s="12"/>
      <c r="H378" s="18"/>
      <c r="I378" s="20"/>
      <c r="J378" s="12"/>
      <c r="K378" s="18"/>
      <c r="L378" s="20"/>
      <c r="M378" s="20"/>
      <c r="N378" s="20"/>
      <c r="O378" s="18"/>
      <c r="P378" s="12"/>
      <c r="Q378" s="9"/>
    </row>
    <row r="379" spans="1:17" ht="12.75">
      <c r="A379" s="10"/>
      <c r="B379" s="12"/>
      <c r="C379" s="12"/>
      <c r="D379" s="12"/>
      <c r="E379" s="12"/>
      <c r="F379" s="12"/>
      <c r="G379" s="12"/>
      <c r="H379" s="18"/>
      <c r="I379" s="20"/>
      <c r="J379" s="12"/>
      <c r="K379" s="18"/>
      <c r="L379" s="20"/>
      <c r="M379" s="20"/>
      <c r="N379" s="20"/>
      <c r="O379" s="18"/>
      <c r="P379" s="12"/>
      <c r="Q379" s="9"/>
    </row>
    <row r="380" spans="1:17" ht="12.75">
      <c r="A380" s="10"/>
      <c r="B380" s="12"/>
      <c r="C380" s="12"/>
      <c r="D380" s="12"/>
      <c r="E380" s="12"/>
      <c r="F380" s="12"/>
      <c r="G380" s="12"/>
      <c r="H380" s="18"/>
      <c r="I380" s="20"/>
      <c r="J380" s="12"/>
      <c r="K380" s="18"/>
      <c r="L380" s="20"/>
      <c r="M380" s="20"/>
      <c r="N380" s="20"/>
      <c r="O380" s="18"/>
      <c r="P380" s="12"/>
      <c r="Q380" s="9"/>
    </row>
    <row r="381" spans="1:17" ht="12.75">
      <c r="A381" s="10"/>
      <c r="B381" s="12"/>
      <c r="C381" s="12"/>
      <c r="D381" s="12"/>
      <c r="E381" s="12"/>
      <c r="F381" s="12"/>
      <c r="G381" s="12"/>
      <c r="H381" s="18"/>
      <c r="I381" s="20"/>
      <c r="J381" s="12"/>
      <c r="K381" s="18"/>
      <c r="L381" s="20"/>
      <c r="M381" s="20"/>
      <c r="N381" s="20"/>
      <c r="O381" s="18"/>
      <c r="P381" s="12"/>
      <c r="Q381" s="9"/>
    </row>
    <row r="382" spans="1:17" ht="12.75">
      <c r="A382" s="10"/>
      <c r="B382" s="12"/>
      <c r="C382" s="12"/>
      <c r="D382" s="12"/>
      <c r="E382" s="12"/>
      <c r="F382" s="12"/>
      <c r="G382" s="12"/>
      <c r="H382" s="18"/>
      <c r="I382" s="20"/>
      <c r="J382" s="12"/>
      <c r="K382" s="18"/>
      <c r="L382" s="20"/>
      <c r="M382" s="20"/>
      <c r="N382" s="20"/>
      <c r="O382" s="18"/>
      <c r="P382" s="12"/>
      <c r="Q382" s="9"/>
    </row>
    <row r="383" spans="1:17" ht="12.75">
      <c r="A383" s="10"/>
      <c r="B383" s="12"/>
      <c r="C383" s="12"/>
      <c r="D383" s="12"/>
      <c r="E383" s="12"/>
      <c r="F383" s="12"/>
      <c r="G383" s="12"/>
      <c r="H383" s="18"/>
      <c r="I383" s="20"/>
      <c r="J383" s="12"/>
      <c r="K383" s="18"/>
      <c r="L383" s="20"/>
      <c r="M383" s="20"/>
      <c r="N383" s="20"/>
      <c r="O383" s="18"/>
      <c r="P383" s="12"/>
      <c r="Q383" s="9"/>
    </row>
    <row r="384" spans="1:17" ht="12.75">
      <c r="A384" s="10"/>
      <c r="B384" s="12"/>
      <c r="C384" s="12"/>
      <c r="D384" s="12"/>
      <c r="E384" s="12"/>
      <c r="F384" s="12"/>
      <c r="G384" s="12"/>
      <c r="H384" s="18"/>
      <c r="I384" s="20"/>
      <c r="J384" s="12"/>
      <c r="K384" s="18"/>
      <c r="L384" s="20"/>
      <c r="M384" s="20"/>
      <c r="N384" s="20"/>
      <c r="O384" s="18"/>
      <c r="P384" s="12"/>
      <c r="Q384" s="9"/>
    </row>
    <row r="385" spans="1:17" ht="12.75">
      <c r="A385" s="10"/>
      <c r="B385" s="12"/>
      <c r="C385" s="12"/>
      <c r="D385" s="12"/>
      <c r="E385" s="12"/>
      <c r="F385" s="12"/>
      <c r="G385" s="12"/>
      <c r="H385" s="18"/>
      <c r="I385" s="20"/>
      <c r="J385" s="12"/>
      <c r="K385" s="18"/>
      <c r="L385" s="20"/>
      <c r="M385" s="20"/>
      <c r="N385" s="20"/>
      <c r="O385" s="18"/>
      <c r="P385" s="12"/>
      <c r="Q385" s="9"/>
    </row>
    <row r="386" spans="1:17" ht="12.75">
      <c r="A386" s="10"/>
      <c r="B386" s="12"/>
      <c r="C386" s="12"/>
      <c r="D386" s="12"/>
      <c r="E386" s="12"/>
      <c r="F386" s="12"/>
      <c r="G386" s="12"/>
      <c r="H386" s="18"/>
      <c r="I386" s="20"/>
      <c r="J386" s="12"/>
      <c r="K386" s="18"/>
      <c r="L386" s="20"/>
      <c r="M386" s="20"/>
      <c r="N386" s="20"/>
      <c r="O386" s="18"/>
      <c r="P386" s="12"/>
      <c r="Q386" s="9"/>
    </row>
    <row r="387" spans="1:17" ht="12.75">
      <c r="A387" s="10"/>
      <c r="B387" s="12"/>
      <c r="C387" s="12"/>
      <c r="D387" s="12"/>
      <c r="E387" s="12"/>
      <c r="F387" s="12"/>
      <c r="G387" s="12"/>
      <c r="H387" s="18"/>
      <c r="I387" s="20"/>
      <c r="J387" s="12"/>
      <c r="K387" s="18"/>
      <c r="L387" s="20"/>
      <c r="M387" s="20"/>
      <c r="N387" s="20"/>
      <c r="O387" s="18"/>
      <c r="P387" s="12"/>
      <c r="Q387" s="9"/>
    </row>
    <row r="388" spans="1:17" ht="12.75">
      <c r="A388" s="10"/>
      <c r="B388" s="12"/>
      <c r="C388" s="12"/>
      <c r="D388" s="12"/>
      <c r="E388" s="12"/>
      <c r="F388" s="12"/>
      <c r="G388" s="12"/>
      <c r="H388" s="18"/>
      <c r="I388" s="20"/>
      <c r="J388" s="12"/>
      <c r="K388" s="18"/>
      <c r="L388" s="20"/>
      <c r="M388" s="20"/>
      <c r="N388" s="20"/>
      <c r="O388" s="18"/>
      <c r="P388" s="12"/>
      <c r="Q388" s="9"/>
    </row>
    <row r="389" spans="1:17" ht="12.75">
      <c r="A389" s="10"/>
      <c r="B389" s="12"/>
      <c r="C389" s="12"/>
      <c r="D389" s="12"/>
      <c r="E389" s="12"/>
      <c r="F389" s="12"/>
      <c r="G389" s="12"/>
      <c r="H389" s="18"/>
      <c r="I389" s="20"/>
      <c r="J389" s="12"/>
      <c r="K389" s="18"/>
      <c r="L389" s="20"/>
      <c r="M389" s="20"/>
      <c r="N389" s="20"/>
      <c r="O389" s="18"/>
      <c r="P389" s="12"/>
      <c r="Q389" s="9"/>
    </row>
    <row r="390" spans="1:17" ht="12.75">
      <c r="A390" s="10"/>
      <c r="B390" s="12"/>
      <c r="C390" s="12"/>
      <c r="D390" s="12"/>
      <c r="E390" s="12"/>
      <c r="F390" s="12"/>
      <c r="G390" s="12"/>
      <c r="H390" s="18"/>
      <c r="I390" s="20"/>
      <c r="J390" s="12"/>
      <c r="K390" s="18"/>
      <c r="L390" s="20"/>
      <c r="M390" s="20"/>
      <c r="N390" s="20"/>
      <c r="O390" s="18"/>
      <c r="P390" s="12"/>
      <c r="Q390" s="9"/>
    </row>
    <row r="391" spans="1:17" ht="12.75">
      <c r="A391" s="10"/>
      <c r="B391" s="12"/>
      <c r="C391" s="12"/>
      <c r="D391" s="12"/>
      <c r="E391" s="12"/>
      <c r="F391" s="12"/>
      <c r="G391" s="12"/>
      <c r="H391" s="18"/>
      <c r="I391" s="20"/>
      <c r="J391" s="12"/>
      <c r="K391" s="18"/>
      <c r="L391" s="20"/>
      <c r="M391" s="20"/>
      <c r="N391" s="20"/>
      <c r="O391" s="18"/>
      <c r="P391" s="12"/>
      <c r="Q391" s="9"/>
    </row>
    <row r="392" spans="1:17" ht="12.75">
      <c r="A392" s="10"/>
      <c r="B392" s="12"/>
      <c r="C392" s="12"/>
      <c r="D392" s="12"/>
      <c r="E392" s="12"/>
      <c r="F392" s="12"/>
      <c r="G392" s="12"/>
      <c r="H392" s="18"/>
      <c r="I392" s="20"/>
      <c r="J392" s="12"/>
      <c r="K392" s="18"/>
      <c r="L392" s="20"/>
      <c r="M392" s="20"/>
      <c r="N392" s="20"/>
      <c r="O392" s="18"/>
      <c r="P392" s="12"/>
      <c r="Q392" s="9"/>
    </row>
    <row r="393" spans="1:17" ht="12.75">
      <c r="A393" s="10"/>
      <c r="B393" s="12"/>
      <c r="C393" s="12"/>
      <c r="D393" s="12"/>
      <c r="E393" s="12"/>
      <c r="F393" s="12"/>
      <c r="G393" s="12"/>
      <c r="H393" s="18"/>
      <c r="I393" s="20"/>
      <c r="J393" s="12"/>
      <c r="K393" s="18"/>
      <c r="L393" s="20"/>
      <c r="M393" s="20"/>
      <c r="N393" s="20"/>
      <c r="O393" s="18"/>
      <c r="P393" s="12"/>
      <c r="Q393" s="9"/>
    </row>
    <row r="394" spans="1:17" ht="12.75">
      <c r="A394" s="10"/>
      <c r="B394" s="12"/>
      <c r="C394" s="12"/>
      <c r="D394" s="12"/>
      <c r="E394" s="12"/>
      <c r="F394" s="12"/>
      <c r="G394" s="12"/>
      <c r="H394" s="18"/>
      <c r="I394" s="20"/>
      <c r="J394" s="12"/>
      <c r="K394" s="18"/>
      <c r="L394" s="20"/>
      <c r="M394" s="20"/>
      <c r="N394" s="20"/>
      <c r="O394" s="18"/>
      <c r="P394" s="12"/>
      <c r="Q394" s="9"/>
    </row>
    <row r="395" spans="1:17" ht="12.75">
      <c r="A395" s="10"/>
      <c r="B395" s="12"/>
      <c r="C395" s="12"/>
      <c r="D395" s="12"/>
      <c r="E395" s="12"/>
      <c r="F395" s="12"/>
      <c r="G395" s="12"/>
      <c r="H395" s="18"/>
      <c r="I395" s="20"/>
      <c r="J395" s="12"/>
      <c r="K395" s="18"/>
      <c r="L395" s="20"/>
      <c r="M395" s="20"/>
      <c r="N395" s="20"/>
      <c r="O395" s="18"/>
      <c r="P395" s="12"/>
      <c r="Q395" s="9"/>
    </row>
    <row r="396" spans="1:17" ht="12.75">
      <c r="A396" s="10"/>
      <c r="B396" s="12"/>
      <c r="C396" s="12"/>
      <c r="D396" s="12"/>
      <c r="E396" s="12"/>
      <c r="F396" s="12"/>
      <c r="G396" s="12"/>
      <c r="H396" s="18"/>
      <c r="I396" s="20"/>
      <c r="J396" s="12"/>
      <c r="K396" s="18"/>
      <c r="L396" s="20"/>
      <c r="M396" s="20"/>
      <c r="N396" s="20"/>
      <c r="O396" s="18"/>
      <c r="P396" s="12"/>
      <c r="Q396" s="9"/>
    </row>
    <row r="397" spans="1:17" ht="12.75">
      <c r="A397" s="10"/>
      <c r="B397" s="12"/>
      <c r="C397" s="12"/>
      <c r="D397" s="12"/>
      <c r="E397" s="12"/>
      <c r="F397" s="12"/>
      <c r="G397" s="12"/>
      <c r="H397" s="18"/>
      <c r="I397" s="20"/>
      <c r="J397" s="12"/>
      <c r="K397" s="18"/>
      <c r="L397" s="20"/>
      <c r="M397" s="20"/>
      <c r="N397" s="20"/>
      <c r="O397" s="18"/>
      <c r="P397" s="12"/>
      <c r="Q397" s="9"/>
    </row>
    <row r="398" spans="1:17" ht="12.75">
      <c r="A398" s="10"/>
      <c r="B398" s="12"/>
      <c r="C398" s="12"/>
      <c r="D398" s="12"/>
      <c r="E398" s="12"/>
      <c r="F398" s="12"/>
      <c r="G398" s="12"/>
      <c r="H398" s="18"/>
      <c r="I398" s="20"/>
      <c r="J398" s="12"/>
      <c r="K398" s="18"/>
      <c r="L398" s="20"/>
      <c r="M398" s="20"/>
      <c r="N398" s="20"/>
      <c r="O398" s="18"/>
      <c r="P398" s="12"/>
      <c r="Q398" s="9"/>
    </row>
    <row r="399" spans="1:17" ht="12.75">
      <c r="A399" s="10"/>
      <c r="B399" s="12"/>
      <c r="C399" s="12"/>
      <c r="D399" s="12"/>
      <c r="E399" s="12"/>
      <c r="F399" s="12"/>
      <c r="G399" s="12"/>
      <c r="H399" s="18"/>
      <c r="I399" s="20"/>
      <c r="J399" s="12"/>
      <c r="K399" s="18"/>
      <c r="L399" s="20"/>
      <c r="M399" s="20"/>
      <c r="N399" s="20"/>
      <c r="O399" s="18"/>
      <c r="P399" s="12"/>
      <c r="Q399" s="9"/>
    </row>
    <row r="400" spans="1:17" ht="12.75">
      <c r="A400" s="10"/>
      <c r="B400" s="12"/>
      <c r="C400" s="12"/>
      <c r="D400" s="12"/>
      <c r="E400" s="12"/>
      <c r="F400" s="12"/>
      <c r="G400" s="12"/>
      <c r="H400" s="18"/>
      <c r="I400" s="20"/>
      <c r="J400" s="12"/>
      <c r="K400" s="18"/>
      <c r="L400" s="20"/>
      <c r="M400" s="20"/>
      <c r="N400" s="20"/>
      <c r="O400" s="18"/>
      <c r="P400" s="12"/>
      <c r="Q400" s="9"/>
    </row>
    <row r="401" spans="1:17" ht="12.75">
      <c r="A401" s="10"/>
      <c r="B401" s="12"/>
      <c r="C401" s="12"/>
      <c r="D401" s="12"/>
      <c r="E401" s="12"/>
      <c r="F401" s="12"/>
      <c r="G401" s="12"/>
      <c r="H401" s="18"/>
      <c r="I401" s="20"/>
      <c r="J401" s="12"/>
      <c r="K401" s="18"/>
      <c r="L401" s="20"/>
      <c r="M401" s="20"/>
      <c r="N401" s="20"/>
      <c r="O401" s="18"/>
      <c r="P401" s="12"/>
      <c r="Q401" s="9"/>
    </row>
    <row r="402" spans="1:17" ht="12.75">
      <c r="A402" s="10"/>
      <c r="B402" s="12"/>
      <c r="C402" s="12"/>
      <c r="D402" s="12"/>
      <c r="E402" s="12"/>
      <c r="F402" s="12"/>
      <c r="G402" s="12"/>
      <c r="H402" s="18"/>
      <c r="I402" s="20"/>
      <c r="J402" s="12"/>
      <c r="K402" s="18"/>
      <c r="L402" s="20"/>
      <c r="M402" s="20"/>
      <c r="N402" s="20"/>
      <c r="O402" s="18"/>
      <c r="P402" s="12"/>
      <c r="Q402" s="9"/>
    </row>
    <row r="403" spans="1:17" ht="12.75">
      <c r="A403" s="10"/>
      <c r="B403" s="12"/>
      <c r="C403" s="12"/>
      <c r="D403" s="12"/>
      <c r="E403" s="12"/>
      <c r="F403" s="12"/>
      <c r="G403" s="12"/>
      <c r="H403" s="18"/>
      <c r="I403" s="20"/>
      <c r="J403" s="12"/>
      <c r="K403" s="18"/>
      <c r="L403" s="20"/>
      <c r="M403" s="20"/>
      <c r="N403" s="20"/>
      <c r="O403" s="18"/>
      <c r="P403" s="12"/>
      <c r="Q403" s="9"/>
    </row>
    <row r="404" spans="1:17" ht="12.75">
      <c r="A404" s="10"/>
      <c r="B404" s="12"/>
      <c r="C404" s="12"/>
      <c r="D404" s="12"/>
      <c r="E404" s="12"/>
      <c r="F404" s="12"/>
      <c r="G404" s="12"/>
      <c r="H404" s="18"/>
      <c r="I404" s="20"/>
      <c r="J404" s="12"/>
      <c r="K404" s="18"/>
      <c r="L404" s="20"/>
      <c r="M404" s="20"/>
      <c r="N404" s="20"/>
      <c r="O404" s="18"/>
      <c r="P404" s="12"/>
      <c r="Q404" s="9"/>
    </row>
    <row r="405" spans="1:17" ht="12.75">
      <c r="A405" s="10"/>
      <c r="B405" s="12"/>
      <c r="C405" s="12"/>
      <c r="D405" s="12"/>
      <c r="E405" s="12"/>
      <c r="F405" s="12"/>
      <c r="G405" s="12"/>
      <c r="H405" s="18"/>
      <c r="I405" s="20"/>
      <c r="J405" s="12"/>
      <c r="K405" s="18"/>
      <c r="L405" s="20"/>
      <c r="M405" s="20"/>
      <c r="N405" s="20"/>
      <c r="O405" s="18"/>
      <c r="P405" s="12"/>
      <c r="Q405" s="9"/>
    </row>
    <row r="406" spans="1:17" ht="12.75">
      <c r="A406" s="10"/>
      <c r="B406" s="12"/>
      <c r="C406" s="12"/>
      <c r="D406" s="12"/>
      <c r="E406" s="12"/>
      <c r="F406" s="12"/>
      <c r="G406" s="12"/>
      <c r="H406" s="18"/>
      <c r="I406" s="20"/>
      <c r="J406" s="12"/>
      <c r="K406" s="18"/>
      <c r="L406" s="20"/>
      <c r="M406" s="20"/>
      <c r="N406" s="20"/>
      <c r="O406" s="18"/>
      <c r="P406" s="12"/>
      <c r="Q406" s="9"/>
    </row>
    <row r="407" spans="1:17" ht="12.75">
      <c r="A407" s="10"/>
      <c r="B407" s="12"/>
      <c r="C407" s="12"/>
      <c r="D407" s="12"/>
      <c r="E407" s="12"/>
      <c r="F407" s="12"/>
      <c r="G407" s="12"/>
      <c r="H407" s="18"/>
      <c r="I407" s="20"/>
      <c r="J407" s="12"/>
      <c r="K407" s="18"/>
      <c r="L407" s="20"/>
      <c r="M407" s="20"/>
      <c r="N407" s="20"/>
      <c r="O407" s="18"/>
      <c r="P407" s="12"/>
      <c r="Q407" s="9"/>
    </row>
    <row r="408" spans="1:17" ht="12.75">
      <c r="A408" s="10"/>
      <c r="B408" s="12"/>
      <c r="C408" s="12"/>
      <c r="D408" s="12"/>
      <c r="E408" s="12"/>
      <c r="F408" s="12"/>
      <c r="G408" s="12"/>
      <c r="H408" s="18"/>
      <c r="I408" s="20"/>
      <c r="J408" s="12"/>
      <c r="K408" s="18"/>
      <c r="L408" s="20"/>
      <c r="M408" s="20"/>
      <c r="N408" s="20"/>
      <c r="O408" s="18"/>
      <c r="P408" s="12"/>
      <c r="Q408" s="9"/>
    </row>
    <row r="409" spans="1:17" ht="12.75">
      <c r="A409" s="10"/>
      <c r="B409" s="12"/>
      <c r="C409" s="12"/>
      <c r="D409" s="12"/>
      <c r="E409" s="12"/>
      <c r="F409" s="12"/>
      <c r="G409" s="12"/>
      <c r="H409" s="18"/>
      <c r="I409" s="20"/>
      <c r="J409" s="12"/>
      <c r="K409" s="18"/>
      <c r="L409" s="20"/>
      <c r="M409" s="20"/>
      <c r="N409" s="20"/>
      <c r="O409" s="18"/>
      <c r="P409" s="12"/>
      <c r="Q409" s="9"/>
    </row>
    <row r="410" spans="1:17" ht="12.75">
      <c r="A410" s="10"/>
      <c r="B410" s="12"/>
      <c r="C410" s="12"/>
      <c r="D410" s="12"/>
      <c r="E410" s="12"/>
      <c r="F410" s="12"/>
      <c r="G410" s="12"/>
      <c r="H410" s="18"/>
      <c r="I410" s="20"/>
      <c r="J410" s="12"/>
      <c r="K410" s="18"/>
      <c r="L410" s="20"/>
      <c r="M410" s="20"/>
      <c r="N410" s="20"/>
      <c r="O410" s="18"/>
      <c r="P410" s="12"/>
      <c r="Q410" s="9"/>
    </row>
    <row r="411" spans="1:17" ht="12.75">
      <c r="A411" s="10"/>
      <c r="B411" s="12"/>
      <c r="C411" s="12"/>
      <c r="D411" s="12"/>
      <c r="E411" s="12"/>
      <c r="F411" s="12"/>
      <c r="G411" s="12"/>
      <c r="H411" s="18"/>
      <c r="I411" s="20"/>
      <c r="J411" s="12"/>
      <c r="K411" s="18"/>
      <c r="L411" s="20"/>
      <c r="M411" s="20"/>
      <c r="N411" s="20"/>
      <c r="O411" s="18"/>
      <c r="P411" s="12"/>
      <c r="Q411" s="9"/>
    </row>
    <row r="412" spans="1:17" ht="12.75">
      <c r="A412" s="10"/>
      <c r="B412" s="12"/>
      <c r="C412" s="12"/>
      <c r="D412" s="12"/>
      <c r="E412" s="12"/>
      <c r="F412" s="12"/>
      <c r="G412" s="12"/>
      <c r="H412" s="18"/>
      <c r="I412" s="20"/>
      <c r="J412" s="12"/>
      <c r="K412" s="18"/>
      <c r="L412" s="20"/>
      <c r="M412" s="20"/>
      <c r="N412" s="20"/>
      <c r="O412" s="18"/>
      <c r="P412" s="12"/>
      <c r="Q412" s="9"/>
    </row>
    <row r="413" spans="1:17" ht="12.75">
      <c r="A413" s="10"/>
      <c r="B413" s="12"/>
      <c r="C413" s="12"/>
      <c r="D413" s="12"/>
      <c r="E413" s="12"/>
      <c r="F413" s="12"/>
      <c r="G413" s="12"/>
      <c r="H413" s="18"/>
      <c r="I413" s="20"/>
      <c r="J413" s="12"/>
      <c r="K413" s="18"/>
      <c r="L413" s="20"/>
      <c r="M413" s="20"/>
      <c r="N413" s="20"/>
      <c r="O413" s="18"/>
      <c r="P413" s="12"/>
      <c r="Q413" s="9"/>
    </row>
    <row r="414" spans="1:17" ht="12.75">
      <c r="A414" s="10"/>
      <c r="B414" s="12"/>
      <c r="C414" s="12"/>
      <c r="D414" s="12"/>
      <c r="E414" s="12"/>
      <c r="F414" s="12"/>
      <c r="G414" s="12"/>
      <c r="H414" s="18"/>
      <c r="I414" s="20"/>
      <c r="J414" s="12"/>
      <c r="K414" s="18"/>
      <c r="L414" s="20"/>
      <c r="M414" s="20"/>
      <c r="N414" s="20"/>
      <c r="O414" s="18"/>
      <c r="P414" s="12"/>
      <c r="Q414" s="9"/>
    </row>
    <row r="415" spans="1:17" ht="12.75">
      <c r="A415" s="10"/>
      <c r="B415" s="12"/>
      <c r="C415" s="12"/>
      <c r="D415" s="12"/>
      <c r="E415" s="12"/>
      <c r="F415" s="12"/>
      <c r="G415" s="12"/>
      <c r="H415" s="18"/>
      <c r="I415" s="20"/>
      <c r="J415" s="12"/>
      <c r="K415" s="18"/>
      <c r="L415" s="20"/>
      <c r="M415" s="20"/>
      <c r="N415" s="20"/>
      <c r="O415" s="18"/>
      <c r="P415" s="12"/>
      <c r="Q415" s="9"/>
    </row>
    <row r="416" spans="1:17" ht="12.75">
      <c r="A416" s="10"/>
      <c r="B416" s="12"/>
      <c r="C416" s="12"/>
      <c r="D416" s="12"/>
      <c r="E416" s="12"/>
      <c r="F416" s="12"/>
      <c r="G416" s="12"/>
      <c r="H416" s="18"/>
      <c r="I416" s="20"/>
      <c r="J416" s="12"/>
      <c r="K416" s="18"/>
      <c r="L416" s="20"/>
      <c r="M416" s="20"/>
      <c r="N416" s="20"/>
      <c r="O416" s="18"/>
      <c r="P416" s="12"/>
      <c r="Q416" s="9"/>
    </row>
    <row r="417" spans="1:17" ht="12.75">
      <c r="A417" s="10"/>
      <c r="B417" s="12"/>
      <c r="C417" s="12"/>
      <c r="D417" s="12"/>
      <c r="E417" s="12"/>
      <c r="F417" s="12"/>
      <c r="G417" s="12"/>
      <c r="H417" s="18"/>
      <c r="I417" s="20"/>
      <c r="J417" s="12"/>
      <c r="K417" s="18"/>
      <c r="L417" s="20"/>
      <c r="M417" s="20"/>
      <c r="N417" s="20"/>
      <c r="O417" s="18"/>
      <c r="P417" s="12"/>
      <c r="Q417" s="9"/>
    </row>
    <row r="418" spans="1:17" ht="12.75">
      <c r="A418" s="10"/>
      <c r="B418" s="12"/>
      <c r="C418" s="12"/>
      <c r="D418" s="12"/>
      <c r="E418" s="12"/>
      <c r="F418" s="12"/>
      <c r="G418" s="12"/>
      <c r="H418" s="18"/>
      <c r="I418" s="20"/>
      <c r="J418" s="12"/>
      <c r="K418" s="18"/>
      <c r="L418" s="20"/>
      <c r="M418" s="20"/>
      <c r="N418" s="20"/>
      <c r="O418" s="18"/>
      <c r="P418" s="12"/>
      <c r="Q418" s="9"/>
    </row>
    <row r="419" spans="1:17" ht="12.75">
      <c r="A419" s="536" t="s">
        <v>465</v>
      </c>
      <c r="B419" s="536"/>
      <c r="C419" s="536"/>
      <c r="D419" s="536"/>
      <c r="E419" s="536"/>
      <c r="F419" s="536"/>
      <c r="G419" s="537"/>
      <c r="H419" s="157">
        <f>SUM(H375:H418)</f>
        <v>0</v>
      </c>
      <c r="I419" s="21">
        <f>SUM(I375:I418)</f>
        <v>0</v>
      </c>
      <c r="J419" s="154"/>
      <c r="K419" s="19">
        <f>SUM(K375:K418)</f>
        <v>0</v>
      </c>
      <c r="L419" s="21">
        <f>SUM(L375:L418)</f>
        <v>0</v>
      </c>
      <c r="M419" s="21">
        <f>SUM(M375:M418)</f>
        <v>0</v>
      </c>
      <c r="N419" s="21">
        <f>SUM(N375:N418)</f>
        <v>0</v>
      </c>
      <c r="O419" s="155"/>
      <c r="P419" s="122"/>
      <c r="Q419" s="9"/>
    </row>
    <row r="420" spans="1:17" ht="12.75">
      <c r="A420" s="1" t="e">
        <f>CONCATENATE("Число порядкових номерів на сторінці: ",ЧислоПрописом(COUNTA(A375:A418))," (з ",A375," по ",A418,")")</f>
        <v>#NAME?</v>
      </c>
      <c r="B420" s="122"/>
      <c r="C420" s="122"/>
      <c r="D420" s="122"/>
      <c r="E420" s="122"/>
      <c r="F420" s="122"/>
      <c r="G420" s="135" t="e">
        <f>CONCATENATE("Загальна кількість у натуральних вимірах фактично на сторінці: ",ЧислоПрописом(H419))</f>
        <v>#NAME?</v>
      </c>
      <c r="H420" s="155"/>
      <c r="I420" s="156"/>
      <c r="J420" s="154"/>
      <c r="K420" s="155"/>
      <c r="L420" s="156"/>
      <c r="M420" s="156"/>
      <c r="N420" s="156"/>
      <c r="O420" s="155"/>
      <c r="P420" s="122"/>
      <c r="Q420" s="9"/>
    </row>
    <row r="421" spans="2:17" ht="12.75">
      <c r="B421" s="132"/>
      <c r="C421" s="132"/>
      <c r="E421" s="122"/>
      <c r="G421" s="135" t="e">
        <f>CONCATENATE("Загальна кількість у натуральних вимірах за даними бухобліку на сторінці: ",ЧислоПрописом(K419))</f>
        <v>#NAME?</v>
      </c>
      <c r="H421" s="155"/>
      <c r="I421" s="156"/>
      <c r="J421" s="154"/>
      <c r="K421" s="155"/>
      <c r="L421" s="156"/>
      <c r="M421" s="156"/>
      <c r="N421" s="156"/>
      <c r="O421" s="155"/>
      <c r="P421" s="122"/>
      <c r="Q421" s="9"/>
    </row>
    <row r="422" spans="1:17" ht="12.75">
      <c r="A422" s="533" t="s">
        <v>23</v>
      </c>
      <c r="B422" s="533" t="s">
        <v>24</v>
      </c>
      <c r="C422" s="533" t="s">
        <v>25</v>
      </c>
      <c r="D422" s="533" t="s">
        <v>10</v>
      </c>
      <c r="E422" s="533"/>
      <c r="F422" s="533"/>
      <c r="G422" s="533" t="s">
        <v>11</v>
      </c>
      <c r="H422" s="533" t="s">
        <v>12</v>
      </c>
      <c r="I422" s="533"/>
      <c r="J422" s="533" t="s">
        <v>34</v>
      </c>
      <c r="K422" s="533" t="s">
        <v>36</v>
      </c>
      <c r="L422" s="533"/>
      <c r="M422" s="533"/>
      <c r="N422" s="533"/>
      <c r="O422" s="533"/>
      <c r="P422" s="533" t="s">
        <v>13</v>
      </c>
      <c r="Q422" s="9"/>
    </row>
    <row r="423" spans="1:17" ht="12.75">
      <c r="A423" s="533"/>
      <c r="B423" s="533"/>
      <c r="C423" s="533"/>
      <c r="D423" s="533"/>
      <c r="E423" s="533"/>
      <c r="F423" s="533"/>
      <c r="G423" s="533"/>
      <c r="H423" s="533"/>
      <c r="I423" s="533"/>
      <c r="J423" s="533"/>
      <c r="K423" s="533"/>
      <c r="L423" s="533"/>
      <c r="M423" s="533"/>
      <c r="N423" s="533"/>
      <c r="O423" s="533"/>
      <c r="P423" s="533"/>
      <c r="Q423" s="9"/>
    </row>
    <row r="424" spans="1:17" ht="12.75">
      <c r="A424" s="533"/>
      <c r="B424" s="533"/>
      <c r="C424" s="533"/>
      <c r="D424" s="535" t="s">
        <v>26</v>
      </c>
      <c r="E424" s="535" t="s">
        <v>14</v>
      </c>
      <c r="F424" s="535" t="s">
        <v>15</v>
      </c>
      <c r="G424" s="533"/>
      <c r="H424" s="533"/>
      <c r="I424" s="533"/>
      <c r="J424" s="533"/>
      <c r="K424" s="533"/>
      <c r="L424" s="533"/>
      <c r="M424" s="533"/>
      <c r="N424" s="533"/>
      <c r="O424" s="533"/>
      <c r="P424" s="533"/>
      <c r="Q424" s="9"/>
    </row>
    <row r="425" spans="1:17" ht="12.75">
      <c r="A425" s="533"/>
      <c r="B425" s="533"/>
      <c r="C425" s="533"/>
      <c r="D425" s="535"/>
      <c r="E425" s="535"/>
      <c r="F425" s="535"/>
      <c r="G425" s="533"/>
      <c r="H425" s="535" t="s">
        <v>16</v>
      </c>
      <c r="I425" s="535" t="s">
        <v>17</v>
      </c>
      <c r="J425" s="533"/>
      <c r="K425" s="535" t="s">
        <v>16</v>
      </c>
      <c r="L425" s="535" t="s">
        <v>18</v>
      </c>
      <c r="M425" s="535" t="s">
        <v>27</v>
      </c>
      <c r="N425" s="535" t="s">
        <v>19</v>
      </c>
      <c r="O425" s="535" t="s">
        <v>20</v>
      </c>
      <c r="P425" s="533"/>
      <c r="Q425" s="9"/>
    </row>
    <row r="426" spans="1:17" ht="51" customHeight="1">
      <c r="A426" s="533"/>
      <c r="B426" s="533"/>
      <c r="C426" s="533"/>
      <c r="D426" s="535"/>
      <c r="E426" s="535"/>
      <c r="F426" s="535"/>
      <c r="G426" s="533"/>
      <c r="H426" s="535"/>
      <c r="I426" s="535"/>
      <c r="J426" s="533"/>
      <c r="K426" s="535"/>
      <c r="L426" s="535"/>
      <c r="M426" s="535"/>
      <c r="N426" s="535"/>
      <c r="O426" s="535"/>
      <c r="P426" s="533"/>
      <c r="Q426" s="9"/>
    </row>
    <row r="427" spans="1:17" ht="12.75">
      <c r="A427" s="11">
        <v>1</v>
      </c>
      <c r="B427" s="11">
        <v>2</v>
      </c>
      <c r="C427" s="11">
        <v>3</v>
      </c>
      <c r="D427" s="11">
        <v>4</v>
      </c>
      <c r="E427" s="11">
        <v>5</v>
      </c>
      <c r="F427" s="11">
        <v>6</v>
      </c>
      <c r="G427" s="11">
        <v>7</v>
      </c>
      <c r="H427" s="11">
        <v>8</v>
      </c>
      <c r="I427" s="11">
        <v>9</v>
      </c>
      <c r="J427" s="11">
        <v>10</v>
      </c>
      <c r="K427" s="11">
        <v>11</v>
      </c>
      <c r="L427" s="11">
        <v>12</v>
      </c>
      <c r="M427" s="11">
        <v>13</v>
      </c>
      <c r="N427" s="11">
        <v>14</v>
      </c>
      <c r="O427" s="11">
        <v>15</v>
      </c>
      <c r="P427" s="11">
        <v>16</v>
      </c>
      <c r="Q427" s="9"/>
    </row>
    <row r="428" spans="1:17" ht="12.75">
      <c r="A428" s="10"/>
      <c r="B428" s="12"/>
      <c r="C428" s="12"/>
      <c r="D428" s="12"/>
      <c r="E428" s="12"/>
      <c r="F428" s="12"/>
      <c r="G428" s="12"/>
      <c r="H428" s="18"/>
      <c r="I428" s="20"/>
      <c r="J428" s="12"/>
      <c r="K428" s="18"/>
      <c r="L428" s="20"/>
      <c r="M428" s="20"/>
      <c r="N428" s="20"/>
      <c r="O428" s="18"/>
      <c r="P428" s="12"/>
      <c r="Q428" s="9"/>
    </row>
    <row r="429" spans="1:17" ht="12.75">
      <c r="A429" s="10"/>
      <c r="B429" s="12"/>
      <c r="C429" s="12"/>
      <c r="D429" s="12"/>
      <c r="E429" s="12"/>
      <c r="F429" s="12"/>
      <c r="G429" s="12"/>
      <c r="H429" s="18"/>
      <c r="I429" s="20"/>
      <c r="J429" s="12"/>
      <c r="K429" s="18"/>
      <c r="L429" s="20"/>
      <c r="M429" s="20"/>
      <c r="N429" s="20"/>
      <c r="O429" s="18"/>
      <c r="P429" s="12"/>
      <c r="Q429" s="9"/>
    </row>
    <row r="430" spans="1:17" ht="12.75">
      <c r="A430" s="10"/>
      <c r="B430" s="12"/>
      <c r="C430" s="12"/>
      <c r="D430" s="12"/>
      <c r="E430" s="12"/>
      <c r="F430" s="12"/>
      <c r="G430" s="12"/>
      <c r="H430" s="18"/>
      <c r="I430" s="20"/>
      <c r="J430" s="12"/>
      <c r="K430" s="18"/>
      <c r="L430" s="20"/>
      <c r="M430" s="20"/>
      <c r="N430" s="20"/>
      <c r="O430" s="18"/>
      <c r="P430" s="12"/>
      <c r="Q430" s="9"/>
    </row>
    <row r="431" spans="1:17" ht="12.75">
      <c r="A431" s="10"/>
      <c r="B431" s="12"/>
      <c r="C431" s="12"/>
      <c r="D431" s="12"/>
      <c r="E431" s="12"/>
      <c r="F431" s="12"/>
      <c r="G431" s="12"/>
      <c r="H431" s="18"/>
      <c r="I431" s="20"/>
      <c r="J431" s="12"/>
      <c r="K431" s="18"/>
      <c r="L431" s="20"/>
      <c r="M431" s="20"/>
      <c r="N431" s="20"/>
      <c r="O431" s="18"/>
      <c r="P431" s="12"/>
      <c r="Q431" s="9"/>
    </row>
    <row r="432" spans="1:17" ht="12.75">
      <c r="A432" s="10"/>
      <c r="B432" s="12"/>
      <c r="C432" s="12"/>
      <c r="D432" s="12"/>
      <c r="E432" s="12"/>
      <c r="F432" s="12"/>
      <c r="G432" s="12"/>
      <c r="H432" s="18"/>
      <c r="I432" s="20"/>
      <c r="J432" s="12"/>
      <c r="K432" s="18"/>
      <c r="L432" s="20"/>
      <c r="M432" s="20"/>
      <c r="N432" s="20"/>
      <c r="O432" s="18"/>
      <c r="P432" s="12"/>
      <c r="Q432" s="9"/>
    </row>
    <row r="433" spans="1:17" ht="12.75">
      <c r="A433" s="10"/>
      <c r="B433" s="12"/>
      <c r="C433" s="12"/>
      <c r="D433" s="12"/>
      <c r="E433" s="12"/>
      <c r="F433" s="12"/>
      <c r="G433" s="12"/>
      <c r="H433" s="18"/>
      <c r="I433" s="20"/>
      <c r="J433" s="12"/>
      <c r="K433" s="18"/>
      <c r="L433" s="20"/>
      <c r="M433" s="20"/>
      <c r="N433" s="20"/>
      <c r="O433" s="18"/>
      <c r="P433" s="12"/>
      <c r="Q433" s="9"/>
    </row>
    <row r="434" spans="1:17" ht="12.75">
      <c r="A434" s="10"/>
      <c r="B434" s="12"/>
      <c r="C434" s="12"/>
      <c r="D434" s="12"/>
      <c r="E434" s="12"/>
      <c r="F434" s="12"/>
      <c r="G434" s="12"/>
      <c r="H434" s="18"/>
      <c r="I434" s="20"/>
      <c r="J434" s="12"/>
      <c r="K434" s="18"/>
      <c r="L434" s="20"/>
      <c r="M434" s="20"/>
      <c r="N434" s="20"/>
      <c r="O434" s="18"/>
      <c r="P434" s="12"/>
      <c r="Q434" s="9"/>
    </row>
    <row r="435" spans="1:17" ht="12.75">
      <c r="A435" s="10"/>
      <c r="B435" s="12"/>
      <c r="C435" s="12"/>
      <c r="D435" s="12"/>
      <c r="E435" s="12"/>
      <c r="F435" s="12"/>
      <c r="G435" s="12"/>
      <c r="H435" s="18"/>
      <c r="I435" s="20"/>
      <c r="J435" s="12"/>
      <c r="K435" s="18"/>
      <c r="L435" s="20"/>
      <c r="M435" s="20"/>
      <c r="N435" s="20"/>
      <c r="O435" s="18"/>
      <c r="P435" s="12"/>
      <c r="Q435" s="9"/>
    </row>
    <row r="436" spans="1:17" ht="12.75">
      <c r="A436" s="10"/>
      <c r="B436" s="12"/>
      <c r="C436" s="12"/>
      <c r="D436" s="12"/>
      <c r="E436" s="12"/>
      <c r="F436" s="12"/>
      <c r="G436" s="12"/>
      <c r="H436" s="18"/>
      <c r="I436" s="20"/>
      <c r="J436" s="12"/>
      <c r="K436" s="18"/>
      <c r="L436" s="20"/>
      <c r="M436" s="20"/>
      <c r="N436" s="20"/>
      <c r="O436" s="18"/>
      <c r="P436" s="12"/>
      <c r="Q436" s="9"/>
    </row>
    <row r="437" spans="1:17" ht="12.75">
      <c r="A437" s="10"/>
      <c r="B437" s="12"/>
      <c r="C437" s="12"/>
      <c r="D437" s="12"/>
      <c r="E437" s="12"/>
      <c r="F437" s="12"/>
      <c r="G437" s="12"/>
      <c r="H437" s="18"/>
      <c r="I437" s="20"/>
      <c r="J437" s="12"/>
      <c r="K437" s="18"/>
      <c r="L437" s="20"/>
      <c r="M437" s="20"/>
      <c r="N437" s="20"/>
      <c r="O437" s="18"/>
      <c r="P437" s="12"/>
      <c r="Q437" s="9"/>
    </row>
    <row r="438" spans="1:17" ht="12.75">
      <c r="A438" s="10"/>
      <c r="B438" s="12"/>
      <c r="C438" s="12"/>
      <c r="D438" s="12"/>
      <c r="E438" s="12"/>
      <c r="F438" s="12"/>
      <c r="G438" s="12"/>
      <c r="H438" s="18"/>
      <c r="I438" s="20"/>
      <c r="J438" s="12"/>
      <c r="K438" s="18"/>
      <c r="L438" s="20"/>
      <c r="M438" s="20"/>
      <c r="N438" s="20"/>
      <c r="O438" s="18"/>
      <c r="P438" s="12"/>
      <c r="Q438" s="9"/>
    </row>
    <row r="439" spans="1:17" ht="12.75">
      <c r="A439" s="10"/>
      <c r="B439" s="12"/>
      <c r="C439" s="12"/>
      <c r="D439" s="12"/>
      <c r="E439" s="12"/>
      <c r="F439" s="12"/>
      <c r="G439" s="12"/>
      <c r="H439" s="18"/>
      <c r="I439" s="20"/>
      <c r="J439" s="12"/>
      <c r="K439" s="18"/>
      <c r="L439" s="20"/>
      <c r="M439" s="20"/>
      <c r="N439" s="20"/>
      <c r="O439" s="18"/>
      <c r="P439" s="12"/>
      <c r="Q439" s="9"/>
    </row>
    <row r="440" spans="1:17" ht="12.75">
      <c r="A440" s="10"/>
      <c r="B440" s="12"/>
      <c r="C440" s="12"/>
      <c r="D440" s="12"/>
      <c r="E440" s="12"/>
      <c r="F440" s="12"/>
      <c r="G440" s="12"/>
      <c r="H440" s="18"/>
      <c r="I440" s="20"/>
      <c r="J440" s="12"/>
      <c r="K440" s="18"/>
      <c r="L440" s="20"/>
      <c r="M440" s="20"/>
      <c r="N440" s="20"/>
      <c r="O440" s="18"/>
      <c r="P440" s="12"/>
      <c r="Q440" s="9"/>
    </row>
    <row r="441" spans="1:17" ht="12.75">
      <c r="A441" s="10"/>
      <c r="B441" s="12"/>
      <c r="C441" s="12"/>
      <c r="D441" s="12"/>
      <c r="E441" s="12"/>
      <c r="F441" s="12"/>
      <c r="G441" s="12"/>
      <c r="H441" s="18"/>
      <c r="I441" s="20"/>
      <c r="J441" s="12"/>
      <c r="K441" s="18"/>
      <c r="L441" s="20"/>
      <c r="M441" s="20"/>
      <c r="N441" s="20"/>
      <c r="O441" s="18"/>
      <c r="P441" s="12"/>
      <c r="Q441" s="9"/>
    </row>
    <row r="442" spans="1:17" ht="12.75">
      <c r="A442" s="10"/>
      <c r="B442" s="12"/>
      <c r="C442" s="12"/>
      <c r="D442" s="12"/>
      <c r="E442" s="12"/>
      <c r="F442" s="12"/>
      <c r="G442" s="12"/>
      <c r="H442" s="18"/>
      <c r="I442" s="20"/>
      <c r="J442" s="12"/>
      <c r="K442" s="18"/>
      <c r="L442" s="20"/>
      <c r="M442" s="20"/>
      <c r="N442" s="20"/>
      <c r="O442" s="18"/>
      <c r="P442" s="12"/>
      <c r="Q442" s="9"/>
    </row>
    <row r="443" spans="1:17" ht="12.75">
      <c r="A443" s="10"/>
      <c r="B443" s="12"/>
      <c r="C443" s="12"/>
      <c r="D443" s="12"/>
      <c r="E443" s="12"/>
      <c r="F443" s="12"/>
      <c r="G443" s="12"/>
      <c r="H443" s="18"/>
      <c r="I443" s="20"/>
      <c r="J443" s="12"/>
      <c r="K443" s="18"/>
      <c r="L443" s="20"/>
      <c r="M443" s="20"/>
      <c r="N443" s="20"/>
      <c r="O443" s="18"/>
      <c r="P443" s="12"/>
      <c r="Q443" s="9"/>
    </row>
    <row r="444" spans="1:17" ht="12.75">
      <c r="A444" s="10"/>
      <c r="B444" s="12"/>
      <c r="C444" s="12"/>
      <c r="D444" s="12"/>
      <c r="E444" s="12"/>
      <c r="F444" s="12"/>
      <c r="G444" s="12"/>
      <c r="H444" s="18"/>
      <c r="I444" s="20"/>
      <c r="J444" s="12"/>
      <c r="K444" s="18"/>
      <c r="L444" s="20"/>
      <c r="M444" s="20"/>
      <c r="N444" s="20"/>
      <c r="O444" s="18"/>
      <c r="P444" s="12"/>
      <c r="Q444" s="9"/>
    </row>
    <row r="445" spans="1:17" ht="12.75">
      <c r="A445" s="10"/>
      <c r="B445" s="12"/>
      <c r="C445" s="12"/>
      <c r="D445" s="12"/>
      <c r="E445" s="12"/>
      <c r="F445" s="12"/>
      <c r="G445" s="12"/>
      <c r="H445" s="18"/>
      <c r="I445" s="20"/>
      <c r="J445" s="12"/>
      <c r="K445" s="18"/>
      <c r="L445" s="20"/>
      <c r="M445" s="20"/>
      <c r="N445" s="20"/>
      <c r="O445" s="18"/>
      <c r="P445" s="12"/>
      <c r="Q445" s="9"/>
    </row>
    <row r="446" spans="1:17" ht="12.75">
      <c r="A446" s="10"/>
      <c r="B446" s="12"/>
      <c r="C446" s="12"/>
      <c r="D446" s="12"/>
      <c r="E446" s="12"/>
      <c r="F446" s="12"/>
      <c r="G446" s="12"/>
      <c r="H446" s="18"/>
      <c r="I446" s="20"/>
      <c r="J446" s="12"/>
      <c r="K446" s="18"/>
      <c r="L446" s="20"/>
      <c r="M446" s="20"/>
      <c r="N446" s="20"/>
      <c r="O446" s="18"/>
      <c r="P446" s="12"/>
      <c r="Q446" s="9"/>
    </row>
    <row r="447" spans="1:17" ht="12.75">
      <c r="A447" s="10"/>
      <c r="B447" s="12"/>
      <c r="C447" s="12"/>
      <c r="D447" s="12"/>
      <c r="E447" s="12"/>
      <c r="F447" s="12"/>
      <c r="G447" s="12"/>
      <c r="H447" s="18"/>
      <c r="I447" s="20"/>
      <c r="J447" s="12"/>
      <c r="K447" s="18"/>
      <c r="L447" s="20"/>
      <c r="M447" s="20"/>
      <c r="N447" s="20"/>
      <c r="O447" s="18"/>
      <c r="P447" s="12"/>
      <c r="Q447" s="9"/>
    </row>
    <row r="448" spans="1:17" ht="12.75">
      <c r="A448" s="10"/>
      <c r="B448" s="12"/>
      <c r="C448" s="12"/>
      <c r="D448" s="12"/>
      <c r="E448" s="12"/>
      <c r="F448" s="12"/>
      <c r="G448" s="12"/>
      <c r="H448" s="18"/>
      <c r="I448" s="20"/>
      <c r="J448" s="12"/>
      <c r="K448" s="18"/>
      <c r="L448" s="20"/>
      <c r="M448" s="20"/>
      <c r="N448" s="20"/>
      <c r="O448" s="18"/>
      <c r="P448" s="12"/>
      <c r="Q448" s="9"/>
    </row>
    <row r="449" spans="1:17" ht="12.75">
      <c r="A449" s="10"/>
      <c r="B449" s="12"/>
      <c r="C449" s="12"/>
      <c r="D449" s="12"/>
      <c r="E449" s="12"/>
      <c r="F449" s="12"/>
      <c r="G449" s="12"/>
      <c r="H449" s="18"/>
      <c r="I449" s="20"/>
      <c r="J449" s="12"/>
      <c r="K449" s="18"/>
      <c r="L449" s="20"/>
      <c r="M449" s="20"/>
      <c r="N449" s="20"/>
      <c r="O449" s="18"/>
      <c r="P449" s="12"/>
      <c r="Q449" s="9"/>
    </row>
    <row r="450" spans="1:17" ht="12.75">
      <c r="A450" s="10"/>
      <c r="B450" s="12"/>
      <c r="C450" s="12"/>
      <c r="D450" s="12"/>
      <c r="E450" s="12"/>
      <c r="F450" s="12"/>
      <c r="G450" s="12"/>
      <c r="H450" s="18"/>
      <c r="I450" s="20"/>
      <c r="J450" s="12"/>
      <c r="K450" s="18"/>
      <c r="L450" s="20"/>
      <c r="M450" s="20"/>
      <c r="N450" s="20"/>
      <c r="O450" s="18"/>
      <c r="P450" s="12"/>
      <c r="Q450" s="9"/>
    </row>
    <row r="451" spans="1:17" ht="12.75">
      <c r="A451" s="10"/>
      <c r="B451" s="12"/>
      <c r="C451" s="12"/>
      <c r="D451" s="12"/>
      <c r="E451" s="12"/>
      <c r="F451" s="12"/>
      <c r="G451" s="12"/>
      <c r="H451" s="18"/>
      <c r="I451" s="20"/>
      <c r="J451" s="12"/>
      <c r="K451" s="18"/>
      <c r="L451" s="20"/>
      <c r="M451" s="20"/>
      <c r="N451" s="20"/>
      <c r="O451" s="18"/>
      <c r="P451" s="12"/>
      <c r="Q451" s="9"/>
    </row>
    <row r="452" spans="1:17" ht="12.75">
      <c r="A452" s="10"/>
      <c r="B452" s="12"/>
      <c r="C452" s="12"/>
      <c r="D452" s="12"/>
      <c r="E452" s="12"/>
      <c r="F452" s="12"/>
      <c r="G452" s="12"/>
      <c r="H452" s="18"/>
      <c r="I452" s="20"/>
      <c r="J452" s="12"/>
      <c r="K452" s="18"/>
      <c r="L452" s="20"/>
      <c r="M452" s="20"/>
      <c r="N452" s="20"/>
      <c r="O452" s="18"/>
      <c r="P452" s="12"/>
      <c r="Q452" s="9"/>
    </row>
    <row r="453" spans="1:17" ht="12.75">
      <c r="A453" s="10"/>
      <c r="B453" s="12"/>
      <c r="C453" s="12"/>
      <c r="D453" s="12"/>
      <c r="E453" s="12"/>
      <c r="F453" s="12"/>
      <c r="G453" s="12"/>
      <c r="H453" s="18"/>
      <c r="I453" s="20"/>
      <c r="J453" s="12"/>
      <c r="K453" s="18"/>
      <c r="L453" s="20"/>
      <c r="M453" s="20"/>
      <c r="N453" s="20"/>
      <c r="O453" s="18"/>
      <c r="P453" s="12"/>
      <c r="Q453" s="9"/>
    </row>
    <row r="454" spans="1:17" ht="12.75">
      <c r="A454" s="10"/>
      <c r="B454" s="12"/>
      <c r="C454" s="12"/>
      <c r="D454" s="12"/>
      <c r="E454" s="12"/>
      <c r="F454" s="12"/>
      <c r="G454" s="12"/>
      <c r="H454" s="18"/>
      <c r="I454" s="20"/>
      <c r="J454" s="12"/>
      <c r="K454" s="18"/>
      <c r="L454" s="20"/>
      <c r="M454" s="20"/>
      <c r="N454" s="20"/>
      <c r="O454" s="18"/>
      <c r="P454" s="12"/>
      <c r="Q454" s="9"/>
    </row>
    <row r="455" spans="1:17" ht="12.75">
      <c r="A455" s="10"/>
      <c r="B455" s="12"/>
      <c r="C455" s="12"/>
      <c r="D455" s="12"/>
      <c r="E455" s="12"/>
      <c r="F455" s="12"/>
      <c r="G455" s="12"/>
      <c r="H455" s="18"/>
      <c r="I455" s="20"/>
      <c r="J455" s="12"/>
      <c r="K455" s="18"/>
      <c r="L455" s="20"/>
      <c r="M455" s="20"/>
      <c r="N455" s="20"/>
      <c r="O455" s="18"/>
      <c r="P455" s="12"/>
      <c r="Q455" s="9"/>
    </row>
    <row r="456" spans="1:17" ht="12.75">
      <c r="A456" s="10"/>
      <c r="B456" s="12"/>
      <c r="C456" s="12"/>
      <c r="D456" s="12"/>
      <c r="E456" s="12"/>
      <c r="F456" s="12"/>
      <c r="G456" s="12"/>
      <c r="H456" s="18"/>
      <c r="I456" s="20"/>
      <c r="J456" s="12"/>
      <c r="K456" s="18"/>
      <c r="L456" s="20"/>
      <c r="M456" s="20"/>
      <c r="N456" s="20"/>
      <c r="O456" s="18"/>
      <c r="P456" s="12"/>
      <c r="Q456" s="9"/>
    </row>
    <row r="457" spans="1:17" ht="12.75">
      <c r="A457" s="10"/>
      <c r="B457" s="12"/>
      <c r="C457" s="12"/>
      <c r="D457" s="12"/>
      <c r="E457" s="12"/>
      <c r="F457" s="12"/>
      <c r="G457" s="12"/>
      <c r="H457" s="18"/>
      <c r="I457" s="20"/>
      <c r="J457" s="12"/>
      <c r="K457" s="18"/>
      <c r="L457" s="20"/>
      <c r="M457" s="20"/>
      <c r="N457" s="20"/>
      <c r="O457" s="18"/>
      <c r="P457" s="12"/>
      <c r="Q457" s="9"/>
    </row>
    <row r="458" spans="1:17" ht="12.75">
      <c r="A458" s="10"/>
      <c r="B458" s="12"/>
      <c r="C458" s="12"/>
      <c r="D458" s="12"/>
      <c r="E458" s="12"/>
      <c r="F458" s="12"/>
      <c r="G458" s="12"/>
      <c r="H458" s="18"/>
      <c r="I458" s="20"/>
      <c r="J458" s="12"/>
      <c r="K458" s="18"/>
      <c r="L458" s="20"/>
      <c r="M458" s="20"/>
      <c r="N458" s="20"/>
      <c r="O458" s="18"/>
      <c r="P458" s="12"/>
      <c r="Q458" s="9"/>
    </row>
    <row r="459" spans="1:17" ht="12.75">
      <c r="A459" s="10"/>
      <c r="B459" s="12"/>
      <c r="C459" s="12"/>
      <c r="D459" s="12"/>
      <c r="E459" s="12"/>
      <c r="F459" s="12"/>
      <c r="G459" s="12"/>
      <c r="H459" s="18"/>
      <c r="I459" s="20"/>
      <c r="J459" s="12"/>
      <c r="K459" s="18"/>
      <c r="L459" s="20"/>
      <c r="M459" s="20"/>
      <c r="N459" s="20"/>
      <c r="O459" s="18"/>
      <c r="P459" s="12"/>
      <c r="Q459" s="9"/>
    </row>
    <row r="460" spans="1:17" ht="12.75">
      <c r="A460" s="10"/>
      <c r="B460" s="12"/>
      <c r="C460" s="12"/>
      <c r="D460" s="12"/>
      <c r="E460" s="12"/>
      <c r="F460" s="12"/>
      <c r="G460" s="12"/>
      <c r="H460" s="18"/>
      <c r="I460" s="20"/>
      <c r="J460" s="12"/>
      <c r="K460" s="18"/>
      <c r="L460" s="20"/>
      <c r="M460" s="20"/>
      <c r="N460" s="20"/>
      <c r="O460" s="18"/>
      <c r="P460" s="12"/>
      <c r="Q460" s="9"/>
    </row>
    <row r="461" spans="1:17" ht="12.75">
      <c r="A461" s="10"/>
      <c r="B461" s="12"/>
      <c r="C461" s="12"/>
      <c r="D461" s="12"/>
      <c r="E461" s="12"/>
      <c r="F461" s="12"/>
      <c r="G461" s="12"/>
      <c r="H461" s="18"/>
      <c r="I461" s="20"/>
      <c r="J461" s="12"/>
      <c r="K461" s="18"/>
      <c r="L461" s="20"/>
      <c r="M461" s="20"/>
      <c r="N461" s="20"/>
      <c r="O461" s="18"/>
      <c r="P461" s="12"/>
      <c r="Q461" s="9"/>
    </row>
    <row r="462" spans="1:17" ht="12.75">
      <c r="A462" s="10"/>
      <c r="B462" s="12"/>
      <c r="C462" s="12"/>
      <c r="D462" s="12"/>
      <c r="E462" s="12"/>
      <c r="F462" s="12"/>
      <c r="G462" s="12"/>
      <c r="H462" s="18"/>
      <c r="I462" s="20"/>
      <c r="J462" s="12"/>
      <c r="K462" s="18"/>
      <c r="L462" s="20"/>
      <c r="M462" s="20"/>
      <c r="N462" s="20"/>
      <c r="O462" s="18"/>
      <c r="P462" s="12"/>
      <c r="Q462" s="9"/>
    </row>
    <row r="463" spans="1:17" ht="12.75">
      <c r="A463" s="10"/>
      <c r="B463" s="12"/>
      <c r="C463" s="12"/>
      <c r="D463" s="12"/>
      <c r="E463" s="12"/>
      <c r="F463" s="12"/>
      <c r="G463" s="12"/>
      <c r="H463" s="18"/>
      <c r="I463" s="20"/>
      <c r="J463" s="12"/>
      <c r="K463" s="18"/>
      <c r="L463" s="20"/>
      <c r="M463" s="20"/>
      <c r="N463" s="20"/>
      <c r="O463" s="18"/>
      <c r="P463" s="12"/>
      <c r="Q463" s="9"/>
    </row>
    <row r="464" spans="1:17" ht="12.75">
      <c r="A464" s="10"/>
      <c r="B464" s="12"/>
      <c r="C464" s="12"/>
      <c r="D464" s="12"/>
      <c r="E464" s="12"/>
      <c r="F464" s="12"/>
      <c r="G464" s="12"/>
      <c r="H464" s="18"/>
      <c r="I464" s="20"/>
      <c r="J464" s="12"/>
      <c r="K464" s="18"/>
      <c r="L464" s="20"/>
      <c r="M464" s="20"/>
      <c r="N464" s="20"/>
      <c r="O464" s="18"/>
      <c r="P464" s="12"/>
      <c r="Q464" s="9"/>
    </row>
    <row r="465" spans="1:17" ht="12.75">
      <c r="A465" s="10"/>
      <c r="B465" s="12"/>
      <c r="C465" s="12"/>
      <c r="D465" s="12"/>
      <c r="E465" s="12"/>
      <c r="F465" s="12"/>
      <c r="G465" s="12"/>
      <c r="H465" s="18"/>
      <c r="I465" s="20"/>
      <c r="J465" s="12"/>
      <c r="K465" s="18"/>
      <c r="L465" s="20"/>
      <c r="M465" s="20"/>
      <c r="N465" s="20"/>
      <c r="O465" s="18"/>
      <c r="P465" s="12"/>
      <c r="Q465" s="9"/>
    </row>
    <row r="466" spans="1:17" ht="12.75">
      <c r="A466" s="10"/>
      <c r="B466" s="12"/>
      <c r="C466" s="12"/>
      <c r="D466" s="12"/>
      <c r="E466" s="12"/>
      <c r="F466" s="12"/>
      <c r="G466" s="12"/>
      <c r="H466" s="18"/>
      <c r="I466" s="20"/>
      <c r="J466" s="12"/>
      <c r="K466" s="18"/>
      <c r="L466" s="20"/>
      <c r="M466" s="20"/>
      <c r="N466" s="20"/>
      <c r="O466" s="18"/>
      <c r="P466" s="12"/>
      <c r="Q466" s="9"/>
    </row>
    <row r="467" spans="1:17" ht="12.75">
      <c r="A467" s="10"/>
      <c r="B467" s="12"/>
      <c r="C467" s="12"/>
      <c r="D467" s="12"/>
      <c r="E467" s="12"/>
      <c r="F467" s="12"/>
      <c r="G467" s="12"/>
      <c r="H467" s="18"/>
      <c r="I467" s="20"/>
      <c r="J467" s="12"/>
      <c r="K467" s="18"/>
      <c r="L467" s="20"/>
      <c r="M467" s="20"/>
      <c r="N467" s="20"/>
      <c r="O467" s="18"/>
      <c r="P467" s="12"/>
      <c r="Q467" s="9"/>
    </row>
    <row r="468" spans="1:17" ht="12.75">
      <c r="A468" s="10"/>
      <c r="B468" s="12"/>
      <c r="C468" s="12"/>
      <c r="D468" s="12"/>
      <c r="E468" s="12"/>
      <c r="F468" s="12"/>
      <c r="G468" s="12"/>
      <c r="H468" s="18"/>
      <c r="I468" s="20"/>
      <c r="J468" s="12"/>
      <c r="K468" s="18"/>
      <c r="L468" s="20"/>
      <c r="M468" s="20"/>
      <c r="N468" s="20"/>
      <c r="O468" s="18"/>
      <c r="P468" s="12"/>
      <c r="Q468" s="9"/>
    </row>
    <row r="469" spans="1:17" ht="12.75">
      <c r="A469" s="10"/>
      <c r="B469" s="12"/>
      <c r="C469" s="12"/>
      <c r="D469" s="12"/>
      <c r="E469" s="12"/>
      <c r="F469" s="12"/>
      <c r="G469" s="12"/>
      <c r="H469" s="18"/>
      <c r="I469" s="20"/>
      <c r="J469" s="12"/>
      <c r="K469" s="18"/>
      <c r="L469" s="20"/>
      <c r="M469" s="20"/>
      <c r="N469" s="20"/>
      <c r="O469" s="18"/>
      <c r="P469" s="12"/>
      <c r="Q469" s="9"/>
    </row>
    <row r="470" spans="1:17" ht="12.75">
      <c r="A470" s="10"/>
      <c r="B470" s="12"/>
      <c r="C470" s="12"/>
      <c r="D470" s="12"/>
      <c r="E470" s="12"/>
      <c r="F470" s="12"/>
      <c r="G470" s="12"/>
      <c r="H470" s="18"/>
      <c r="I470" s="20"/>
      <c r="J470" s="12"/>
      <c r="K470" s="18"/>
      <c r="L470" s="20"/>
      <c r="M470" s="20"/>
      <c r="N470" s="20"/>
      <c r="O470" s="18"/>
      <c r="P470" s="12"/>
      <c r="Q470" s="9"/>
    </row>
    <row r="471" spans="1:17" ht="12.75">
      <c r="A471" s="10"/>
      <c r="B471" s="12"/>
      <c r="C471" s="12"/>
      <c r="D471" s="12"/>
      <c r="E471" s="12"/>
      <c r="F471" s="12"/>
      <c r="G471" s="12"/>
      <c r="H471" s="18"/>
      <c r="I471" s="20"/>
      <c r="J471" s="12"/>
      <c r="K471" s="18"/>
      <c r="L471" s="20"/>
      <c r="M471" s="20"/>
      <c r="N471" s="20"/>
      <c r="O471" s="18"/>
      <c r="P471" s="12"/>
      <c r="Q471" s="9"/>
    </row>
    <row r="472" spans="1:17" ht="12.75">
      <c r="A472" s="536" t="s">
        <v>465</v>
      </c>
      <c r="B472" s="536"/>
      <c r="C472" s="536"/>
      <c r="D472" s="536"/>
      <c r="E472" s="536"/>
      <c r="F472" s="536"/>
      <c r="G472" s="537"/>
      <c r="H472" s="157">
        <f>SUM(H428:H471)</f>
        <v>0</v>
      </c>
      <c r="I472" s="21">
        <f>SUM(I428:I471)</f>
        <v>0</v>
      </c>
      <c r="J472" s="154"/>
      <c r="K472" s="19">
        <f>SUM(K428:K471)</f>
        <v>0</v>
      </c>
      <c r="L472" s="21">
        <f>SUM(L428:L471)</f>
        <v>0</v>
      </c>
      <c r="M472" s="21">
        <f>SUM(M428:M471)</f>
        <v>0</v>
      </c>
      <c r="N472" s="21">
        <f>SUM(N428:N471)</f>
        <v>0</v>
      </c>
      <c r="O472" s="155"/>
      <c r="P472" s="122"/>
      <c r="Q472" s="9"/>
    </row>
    <row r="473" spans="1:17" ht="12.75">
      <c r="A473" s="1" t="e">
        <f>CONCATENATE("Число порядкових номерів на сторінці: ",ЧислоПрописом(COUNTA(A428:A471))," (з ",A428," по ",A471,")")</f>
        <v>#NAME?</v>
      </c>
      <c r="B473" s="122"/>
      <c r="C473" s="122"/>
      <c r="D473" s="122"/>
      <c r="E473" s="122"/>
      <c r="F473" s="122"/>
      <c r="G473" s="135" t="e">
        <f>CONCATENATE("Загальна кількість у натуральних вимірах фактично на сторінці: ",ЧислоПрописом(H472))</f>
        <v>#NAME?</v>
      </c>
      <c r="H473" s="155"/>
      <c r="I473" s="156"/>
      <c r="J473" s="154"/>
      <c r="K473" s="155"/>
      <c r="L473" s="156"/>
      <c r="M473" s="156"/>
      <c r="N473" s="156"/>
      <c r="O473" s="155"/>
      <c r="P473" s="122"/>
      <c r="Q473" s="9"/>
    </row>
    <row r="474" spans="2:17" ht="12.75">
      <c r="B474" s="132"/>
      <c r="C474" s="132"/>
      <c r="E474" s="122"/>
      <c r="G474" s="135" t="e">
        <f>CONCATENATE("Загальна кількість у натуральних вимірах за даними бухобліку на сторінці: ",ЧислоПрописом(K472))</f>
        <v>#NAME?</v>
      </c>
      <c r="H474" s="155"/>
      <c r="I474" s="156"/>
      <c r="J474" s="154"/>
      <c r="K474" s="155"/>
      <c r="L474" s="156"/>
      <c r="M474" s="156"/>
      <c r="N474" s="156"/>
      <c r="O474" s="155"/>
      <c r="P474" s="122"/>
      <c r="Q474" s="9"/>
    </row>
    <row r="475" spans="1:17" ht="12.75">
      <c r="A475" s="533" t="s">
        <v>23</v>
      </c>
      <c r="B475" s="533" t="s">
        <v>24</v>
      </c>
      <c r="C475" s="533" t="s">
        <v>25</v>
      </c>
      <c r="D475" s="533" t="s">
        <v>10</v>
      </c>
      <c r="E475" s="533"/>
      <c r="F475" s="533"/>
      <c r="G475" s="533" t="s">
        <v>11</v>
      </c>
      <c r="H475" s="533" t="s">
        <v>12</v>
      </c>
      <c r="I475" s="533"/>
      <c r="J475" s="533" t="s">
        <v>34</v>
      </c>
      <c r="K475" s="533" t="s">
        <v>36</v>
      </c>
      <c r="L475" s="533"/>
      <c r="M475" s="533"/>
      <c r="N475" s="533"/>
      <c r="O475" s="533"/>
      <c r="P475" s="533" t="s">
        <v>13</v>
      </c>
      <c r="Q475" s="9"/>
    </row>
    <row r="476" spans="1:17" ht="12.75">
      <c r="A476" s="533"/>
      <c r="B476" s="533"/>
      <c r="C476" s="533"/>
      <c r="D476" s="533"/>
      <c r="E476" s="533"/>
      <c r="F476" s="533"/>
      <c r="G476" s="533"/>
      <c r="H476" s="533"/>
      <c r="I476" s="533"/>
      <c r="J476" s="533"/>
      <c r="K476" s="533"/>
      <c r="L476" s="533"/>
      <c r="M476" s="533"/>
      <c r="N476" s="533"/>
      <c r="O476" s="533"/>
      <c r="P476" s="533"/>
      <c r="Q476" s="9"/>
    </row>
    <row r="477" spans="1:17" ht="12.75">
      <c r="A477" s="533"/>
      <c r="B477" s="533"/>
      <c r="C477" s="533"/>
      <c r="D477" s="535" t="s">
        <v>26</v>
      </c>
      <c r="E477" s="535" t="s">
        <v>14</v>
      </c>
      <c r="F477" s="535" t="s">
        <v>15</v>
      </c>
      <c r="G477" s="533"/>
      <c r="H477" s="533"/>
      <c r="I477" s="533"/>
      <c r="J477" s="533"/>
      <c r="K477" s="533"/>
      <c r="L477" s="533"/>
      <c r="M477" s="533"/>
      <c r="N477" s="533"/>
      <c r="O477" s="533"/>
      <c r="P477" s="533"/>
      <c r="Q477" s="9"/>
    </row>
    <row r="478" spans="1:17" ht="12.75">
      <c r="A478" s="533"/>
      <c r="B478" s="533"/>
      <c r="C478" s="533"/>
      <c r="D478" s="535"/>
      <c r="E478" s="535"/>
      <c r="F478" s="535"/>
      <c r="G478" s="533"/>
      <c r="H478" s="535" t="s">
        <v>16</v>
      </c>
      <c r="I478" s="535" t="s">
        <v>17</v>
      </c>
      <c r="J478" s="533"/>
      <c r="K478" s="535" t="s">
        <v>16</v>
      </c>
      <c r="L478" s="535" t="s">
        <v>18</v>
      </c>
      <c r="M478" s="535" t="s">
        <v>27</v>
      </c>
      <c r="N478" s="535" t="s">
        <v>19</v>
      </c>
      <c r="O478" s="535" t="s">
        <v>20</v>
      </c>
      <c r="P478" s="533"/>
      <c r="Q478" s="9"/>
    </row>
    <row r="479" spans="1:17" ht="51" customHeight="1">
      <c r="A479" s="533"/>
      <c r="B479" s="533"/>
      <c r="C479" s="533"/>
      <c r="D479" s="535"/>
      <c r="E479" s="535"/>
      <c r="F479" s="535"/>
      <c r="G479" s="533"/>
      <c r="H479" s="535"/>
      <c r="I479" s="535"/>
      <c r="J479" s="533"/>
      <c r="K479" s="535"/>
      <c r="L479" s="535"/>
      <c r="M479" s="535"/>
      <c r="N479" s="535"/>
      <c r="O479" s="535"/>
      <c r="P479" s="533"/>
      <c r="Q479" s="9"/>
    </row>
    <row r="480" spans="1:17" ht="12.75">
      <c r="A480" s="11">
        <v>1</v>
      </c>
      <c r="B480" s="11">
        <v>2</v>
      </c>
      <c r="C480" s="11">
        <v>3</v>
      </c>
      <c r="D480" s="11">
        <v>4</v>
      </c>
      <c r="E480" s="11">
        <v>5</v>
      </c>
      <c r="F480" s="11">
        <v>6</v>
      </c>
      <c r="G480" s="11">
        <v>7</v>
      </c>
      <c r="H480" s="11">
        <v>8</v>
      </c>
      <c r="I480" s="11">
        <v>9</v>
      </c>
      <c r="J480" s="11">
        <v>10</v>
      </c>
      <c r="K480" s="11">
        <v>11</v>
      </c>
      <c r="L480" s="11">
        <v>12</v>
      </c>
      <c r="M480" s="11">
        <v>13</v>
      </c>
      <c r="N480" s="11">
        <v>14</v>
      </c>
      <c r="O480" s="11">
        <v>15</v>
      </c>
      <c r="P480" s="11">
        <v>16</v>
      </c>
      <c r="Q480" s="9"/>
    </row>
    <row r="481" spans="1:17" ht="12.75">
      <c r="A481" s="10"/>
      <c r="B481" s="12"/>
      <c r="C481" s="12"/>
      <c r="D481" s="12"/>
      <c r="E481" s="12"/>
      <c r="F481" s="12"/>
      <c r="G481" s="12"/>
      <c r="H481" s="18"/>
      <c r="I481" s="20"/>
      <c r="J481" s="12"/>
      <c r="K481" s="18"/>
      <c r="L481" s="20"/>
      <c r="M481" s="20"/>
      <c r="N481" s="20"/>
      <c r="O481" s="18"/>
      <c r="P481" s="12"/>
      <c r="Q481" s="9"/>
    </row>
    <row r="482" spans="1:17" ht="12.75">
      <c r="A482" s="10"/>
      <c r="B482" s="12"/>
      <c r="C482" s="12"/>
      <c r="D482" s="12"/>
      <c r="E482" s="12"/>
      <c r="F482" s="12"/>
      <c r="G482" s="12"/>
      <c r="H482" s="18"/>
      <c r="I482" s="20"/>
      <c r="J482" s="12"/>
      <c r="K482" s="18"/>
      <c r="L482" s="20"/>
      <c r="M482" s="20"/>
      <c r="N482" s="20"/>
      <c r="O482" s="18"/>
      <c r="P482" s="12"/>
      <c r="Q482" s="9"/>
    </row>
    <row r="483" spans="1:17" ht="12.75">
      <c r="A483" s="10"/>
      <c r="B483" s="12"/>
      <c r="C483" s="12"/>
      <c r="D483" s="12"/>
      <c r="E483" s="12"/>
      <c r="F483" s="12"/>
      <c r="G483" s="12"/>
      <c r="H483" s="18"/>
      <c r="I483" s="20"/>
      <c r="J483" s="12"/>
      <c r="K483" s="18"/>
      <c r="L483" s="20"/>
      <c r="M483" s="20"/>
      <c r="N483" s="20"/>
      <c r="O483" s="18"/>
      <c r="P483" s="12"/>
      <c r="Q483" s="9"/>
    </row>
    <row r="484" spans="1:17" ht="12.75">
      <c r="A484" s="10"/>
      <c r="B484" s="12"/>
      <c r="C484" s="12"/>
      <c r="D484" s="12"/>
      <c r="E484" s="12"/>
      <c r="F484" s="12"/>
      <c r="G484" s="12"/>
      <c r="H484" s="18"/>
      <c r="I484" s="20"/>
      <c r="J484" s="12"/>
      <c r="K484" s="18"/>
      <c r="L484" s="20"/>
      <c r="M484" s="20"/>
      <c r="N484" s="20"/>
      <c r="O484" s="18"/>
      <c r="P484" s="12"/>
      <c r="Q484" s="9"/>
    </row>
    <row r="485" spans="1:17" ht="12.75">
      <c r="A485" s="10"/>
      <c r="B485" s="12"/>
      <c r="C485" s="12"/>
      <c r="D485" s="12"/>
      <c r="E485" s="12"/>
      <c r="F485" s="12"/>
      <c r="G485" s="12"/>
      <c r="H485" s="18"/>
      <c r="I485" s="20"/>
      <c r="J485" s="12"/>
      <c r="K485" s="18"/>
      <c r="L485" s="20"/>
      <c r="M485" s="20"/>
      <c r="N485" s="20"/>
      <c r="O485" s="18"/>
      <c r="P485" s="12"/>
      <c r="Q485" s="9"/>
    </row>
    <row r="486" spans="1:17" ht="12.75">
      <c r="A486" s="10"/>
      <c r="B486" s="12"/>
      <c r="C486" s="12"/>
      <c r="D486" s="12"/>
      <c r="E486" s="12"/>
      <c r="F486" s="12"/>
      <c r="G486" s="12"/>
      <c r="H486" s="18"/>
      <c r="I486" s="20"/>
      <c r="J486" s="12"/>
      <c r="K486" s="18"/>
      <c r="L486" s="20"/>
      <c r="M486" s="20"/>
      <c r="N486" s="20"/>
      <c r="O486" s="18"/>
      <c r="P486" s="12"/>
      <c r="Q486" s="9"/>
    </row>
    <row r="487" spans="1:17" ht="12.75">
      <c r="A487" s="10"/>
      <c r="B487" s="12"/>
      <c r="C487" s="12"/>
      <c r="D487" s="12"/>
      <c r="E487" s="12"/>
      <c r="F487" s="12"/>
      <c r="G487" s="12"/>
      <c r="H487" s="18"/>
      <c r="I487" s="20"/>
      <c r="J487" s="12"/>
      <c r="K487" s="18"/>
      <c r="L487" s="20"/>
      <c r="M487" s="20"/>
      <c r="N487" s="20"/>
      <c r="O487" s="18"/>
      <c r="P487" s="12"/>
      <c r="Q487" s="9"/>
    </row>
    <row r="488" spans="1:17" ht="12.75">
      <c r="A488" s="10"/>
      <c r="B488" s="12"/>
      <c r="C488" s="12"/>
      <c r="D488" s="12"/>
      <c r="E488" s="12"/>
      <c r="F488" s="12"/>
      <c r="G488" s="12"/>
      <c r="H488" s="18"/>
      <c r="I488" s="20"/>
      <c r="J488" s="12"/>
      <c r="K488" s="18"/>
      <c r="L488" s="20"/>
      <c r="M488" s="20"/>
      <c r="N488" s="20"/>
      <c r="O488" s="18"/>
      <c r="P488" s="12"/>
      <c r="Q488" s="9"/>
    </row>
    <row r="489" spans="1:17" ht="12.75">
      <c r="A489" s="10"/>
      <c r="B489" s="12"/>
      <c r="C489" s="12"/>
      <c r="D489" s="12"/>
      <c r="E489" s="12"/>
      <c r="F489" s="12"/>
      <c r="G489" s="12"/>
      <c r="H489" s="18"/>
      <c r="I489" s="20"/>
      <c r="J489" s="12"/>
      <c r="K489" s="18"/>
      <c r="L489" s="20"/>
      <c r="M489" s="20"/>
      <c r="N489" s="20"/>
      <c r="O489" s="18"/>
      <c r="P489" s="12"/>
      <c r="Q489" s="9"/>
    </row>
    <row r="490" spans="1:17" ht="12.75">
      <c r="A490" s="10"/>
      <c r="B490" s="12"/>
      <c r="C490" s="12"/>
      <c r="D490" s="12"/>
      <c r="E490" s="12"/>
      <c r="F490" s="12"/>
      <c r="G490" s="12"/>
      <c r="H490" s="18"/>
      <c r="I490" s="20"/>
      <c r="J490" s="12"/>
      <c r="K490" s="18"/>
      <c r="L490" s="20"/>
      <c r="M490" s="20"/>
      <c r="N490" s="20"/>
      <c r="O490" s="18"/>
      <c r="P490" s="12"/>
      <c r="Q490" s="9"/>
    </row>
    <row r="491" spans="1:17" ht="12.75">
      <c r="A491" s="10"/>
      <c r="B491" s="12"/>
      <c r="C491" s="12"/>
      <c r="D491" s="12"/>
      <c r="E491" s="12"/>
      <c r="F491" s="12"/>
      <c r="G491" s="12"/>
      <c r="H491" s="18"/>
      <c r="I491" s="20"/>
      <c r="J491" s="12"/>
      <c r="K491" s="18"/>
      <c r="L491" s="20"/>
      <c r="M491" s="20"/>
      <c r="N491" s="20"/>
      <c r="O491" s="18"/>
      <c r="P491" s="12"/>
      <c r="Q491" s="9"/>
    </row>
    <row r="492" spans="1:17" ht="12.75">
      <c r="A492" s="10"/>
      <c r="B492" s="12"/>
      <c r="C492" s="12"/>
      <c r="D492" s="12"/>
      <c r="E492" s="12"/>
      <c r="F492" s="12"/>
      <c r="G492" s="12"/>
      <c r="H492" s="18"/>
      <c r="I492" s="20"/>
      <c r="J492" s="12"/>
      <c r="K492" s="18"/>
      <c r="L492" s="20"/>
      <c r="M492" s="20"/>
      <c r="N492" s="20"/>
      <c r="O492" s="18"/>
      <c r="P492" s="12"/>
      <c r="Q492" s="9"/>
    </row>
    <row r="493" spans="1:17" ht="12.75">
      <c r="A493" s="10"/>
      <c r="B493" s="12"/>
      <c r="C493" s="12"/>
      <c r="D493" s="12"/>
      <c r="E493" s="12"/>
      <c r="F493" s="12"/>
      <c r="G493" s="12"/>
      <c r="H493" s="18"/>
      <c r="I493" s="20"/>
      <c r="J493" s="12"/>
      <c r="K493" s="18"/>
      <c r="L493" s="20"/>
      <c r="M493" s="20"/>
      <c r="N493" s="20"/>
      <c r="O493" s="18"/>
      <c r="P493" s="12"/>
      <c r="Q493" s="9"/>
    </row>
    <row r="494" spans="1:17" ht="12.75">
      <c r="A494" s="10"/>
      <c r="B494" s="12"/>
      <c r="C494" s="12"/>
      <c r="D494" s="12"/>
      <c r="E494" s="12"/>
      <c r="F494" s="12"/>
      <c r="G494" s="12"/>
      <c r="H494" s="18"/>
      <c r="I494" s="20"/>
      <c r="J494" s="12"/>
      <c r="K494" s="18"/>
      <c r="L494" s="20"/>
      <c r="M494" s="20"/>
      <c r="N494" s="20"/>
      <c r="O494" s="18"/>
      <c r="P494" s="12"/>
      <c r="Q494" s="9"/>
    </row>
    <row r="495" spans="1:17" ht="12.75">
      <c r="A495" s="10"/>
      <c r="B495" s="12"/>
      <c r="C495" s="12"/>
      <c r="D495" s="12"/>
      <c r="E495" s="12"/>
      <c r="F495" s="12"/>
      <c r="G495" s="12"/>
      <c r="H495" s="18"/>
      <c r="I495" s="20"/>
      <c r="J495" s="12"/>
      <c r="K495" s="18"/>
      <c r="L495" s="20"/>
      <c r="M495" s="20"/>
      <c r="N495" s="20"/>
      <c r="O495" s="18"/>
      <c r="P495" s="12"/>
      <c r="Q495" s="9"/>
    </row>
    <row r="496" spans="1:17" ht="12.75">
      <c r="A496" s="10"/>
      <c r="B496" s="12"/>
      <c r="C496" s="12"/>
      <c r="D496" s="12"/>
      <c r="E496" s="12"/>
      <c r="F496" s="12"/>
      <c r="G496" s="12"/>
      <c r="H496" s="18"/>
      <c r="I496" s="20"/>
      <c r="J496" s="12"/>
      <c r="K496" s="18"/>
      <c r="L496" s="20"/>
      <c r="M496" s="20"/>
      <c r="N496" s="20"/>
      <c r="O496" s="18"/>
      <c r="P496" s="12"/>
      <c r="Q496" s="9"/>
    </row>
    <row r="497" spans="1:17" ht="12.75">
      <c r="A497" s="10"/>
      <c r="B497" s="12"/>
      <c r="C497" s="12"/>
      <c r="D497" s="12"/>
      <c r="E497" s="12"/>
      <c r="F497" s="12"/>
      <c r="G497" s="12"/>
      <c r="H497" s="18"/>
      <c r="I497" s="20"/>
      <c r="J497" s="12"/>
      <c r="K497" s="18"/>
      <c r="L497" s="20"/>
      <c r="M497" s="20"/>
      <c r="N497" s="20"/>
      <c r="O497" s="18"/>
      <c r="P497" s="12"/>
      <c r="Q497" s="9"/>
    </row>
    <row r="498" spans="1:17" ht="12.75">
      <c r="A498" s="10"/>
      <c r="B498" s="12"/>
      <c r="C498" s="12"/>
      <c r="D498" s="12"/>
      <c r="E498" s="12"/>
      <c r="F498" s="12"/>
      <c r="G498" s="12"/>
      <c r="H498" s="18"/>
      <c r="I498" s="20"/>
      <c r="J498" s="12"/>
      <c r="K498" s="18"/>
      <c r="L498" s="20"/>
      <c r="M498" s="20"/>
      <c r="N498" s="20"/>
      <c r="O498" s="18"/>
      <c r="P498" s="12"/>
      <c r="Q498" s="9"/>
    </row>
    <row r="499" spans="1:17" ht="12.75">
      <c r="A499" s="10"/>
      <c r="B499" s="12"/>
      <c r="C499" s="12"/>
      <c r="D499" s="12"/>
      <c r="E499" s="12"/>
      <c r="F499" s="12"/>
      <c r="G499" s="12"/>
      <c r="H499" s="18"/>
      <c r="I499" s="20"/>
      <c r="J499" s="12"/>
      <c r="K499" s="18"/>
      <c r="L499" s="20"/>
      <c r="M499" s="20"/>
      <c r="N499" s="20"/>
      <c r="O499" s="18"/>
      <c r="P499" s="12"/>
      <c r="Q499" s="9"/>
    </row>
    <row r="500" spans="1:17" ht="12.75">
      <c r="A500" s="10"/>
      <c r="B500" s="12"/>
      <c r="C500" s="12"/>
      <c r="D500" s="12"/>
      <c r="E500" s="12"/>
      <c r="F500" s="12"/>
      <c r="G500" s="12"/>
      <c r="H500" s="18"/>
      <c r="I500" s="20"/>
      <c r="J500" s="12"/>
      <c r="K500" s="18"/>
      <c r="L500" s="20"/>
      <c r="M500" s="20"/>
      <c r="N500" s="20"/>
      <c r="O500" s="18"/>
      <c r="P500" s="12"/>
      <c r="Q500" s="9"/>
    </row>
    <row r="501" spans="1:17" ht="12.75">
      <c r="A501" s="10"/>
      <c r="B501" s="12"/>
      <c r="C501" s="12"/>
      <c r="D501" s="12"/>
      <c r="E501" s="12"/>
      <c r="F501" s="12"/>
      <c r="G501" s="12"/>
      <c r="H501" s="18"/>
      <c r="I501" s="20"/>
      <c r="J501" s="12"/>
      <c r="K501" s="18"/>
      <c r="L501" s="20"/>
      <c r="M501" s="20"/>
      <c r="N501" s="20"/>
      <c r="O501" s="18"/>
      <c r="P501" s="12"/>
      <c r="Q501" s="9"/>
    </row>
    <row r="502" spans="1:17" ht="12.75">
      <c r="A502" s="10"/>
      <c r="B502" s="12"/>
      <c r="C502" s="12"/>
      <c r="D502" s="12"/>
      <c r="E502" s="12"/>
      <c r="F502" s="12"/>
      <c r="G502" s="12"/>
      <c r="H502" s="18"/>
      <c r="I502" s="20"/>
      <c r="J502" s="12"/>
      <c r="K502" s="18"/>
      <c r="L502" s="20"/>
      <c r="M502" s="20"/>
      <c r="N502" s="20"/>
      <c r="O502" s="18"/>
      <c r="P502" s="12"/>
      <c r="Q502" s="9"/>
    </row>
    <row r="503" spans="1:17" ht="12.75">
      <c r="A503" s="10"/>
      <c r="B503" s="12"/>
      <c r="C503" s="12"/>
      <c r="D503" s="12"/>
      <c r="E503" s="12"/>
      <c r="F503" s="12"/>
      <c r="G503" s="12"/>
      <c r="H503" s="18"/>
      <c r="I503" s="20"/>
      <c r="J503" s="12"/>
      <c r="K503" s="18"/>
      <c r="L503" s="20"/>
      <c r="M503" s="20"/>
      <c r="N503" s="20"/>
      <c r="O503" s="18"/>
      <c r="P503" s="12"/>
      <c r="Q503" s="9"/>
    </row>
    <row r="504" spans="1:17" ht="12.75">
      <c r="A504" s="10"/>
      <c r="B504" s="12"/>
      <c r="C504" s="12"/>
      <c r="D504" s="12"/>
      <c r="E504" s="12"/>
      <c r="F504" s="12"/>
      <c r="G504" s="12"/>
      <c r="H504" s="18"/>
      <c r="I504" s="20"/>
      <c r="J504" s="12"/>
      <c r="K504" s="18"/>
      <c r="L504" s="20"/>
      <c r="M504" s="20"/>
      <c r="N504" s="20"/>
      <c r="O504" s="18"/>
      <c r="P504" s="12"/>
      <c r="Q504" s="9"/>
    </row>
    <row r="505" spans="1:17" ht="12.75">
      <c r="A505" s="10"/>
      <c r="B505" s="12"/>
      <c r="C505" s="12"/>
      <c r="D505" s="12"/>
      <c r="E505" s="12"/>
      <c r="F505" s="12"/>
      <c r="G505" s="12"/>
      <c r="H505" s="18"/>
      <c r="I505" s="20"/>
      <c r="J505" s="12"/>
      <c r="K505" s="18"/>
      <c r="L505" s="20"/>
      <c r="M505" s="20"/>
      <c r="N505" s="20"/>
      <c r="O505" s="18"/>
      <c r="P505" s="12"/>
      <c r="Q505" s="9"/>
    </row>
    <row r="506" spans="1:17" ht="12.75">
      <c r="A506" s="10"/>
      <c r="B506" s="12"/>
      <c r="C506" s="12"/>
      <c r="D506" s="12"/>
      <c r="E506" s="12"/>
      <c r="F506" s="12"/>
      <c r="G506" s="12"/>
      <c r="H506" s="18"/>
      <c r="I506" s="20"/>
      <c r="J506" s="12"/>
      <c r="K506" s="18"/>
      <c r="L506" s="20"/>
      <c r="M506" s="20"/>
      <c r="N506" s="20"/>
      <c r="O506" s="18"/>
      <c r="P506" s="12"/>
      <c r="Q506" s="9"/>
    </row>
    <row r="507" spans="1:17" ht="12.75">
      <c r="A507" s="10"/>
      <c r="B507" s="12"/>
      <c r="C507" s="12"/>
      <c r="D507" s="12"/>
      <c r="E507" s="12"/>
      <c r="F507" s="12"/>
      <c r="G507" s="12"/>
      <c r="H507" s="18"/>
      <c r="I507" s="20"/>
      <c r="J507" s="12"/>
      <c r="K507" s="18"/>
      <c r="L507" s="20"/>
      <c r="M507" s="20"/>
      <c r="N507" s="20"/>
      <c r="O507" s="18"/>
      <c r="P507" s="12"/>
      <c r="Q507" s="9"/>
    </row>
    <row r="508" spans="1:17" ht="12.75">
      <c r="A508" s="10"/>
      <c r="B508" s="12"/>
      <c r="C508" s="12"/>
      <c r="D508" s="12"/>
      <c r="E508" s="12"/>
      <c r="F508" s="12"/>
      <c r="G508" s="12"/>
      <c r="H508" s="18"/>
      <c r="I508" s="20"/>
      <c r="J508" s="12"/>
      <c r="K508" s="18"/>
      <c r="L508" s="20"/>
      <c r="M508" s="20"/>
      <c r="N508" s="20"/>
      <c r="O508" s="18"/>
      <c r="P508" s="12"/>
      <c r="Q508" s="9"/>
    </row>
    <row r="509" spans="1:17" ht="12.75">
      <c r="A509" s="10"/>
      <c r="B509" s="12"/>
      <c r="C509" s="12"/>
      <c r="D509" s="12"/>
      <c r="E509" s="12"/>
      <c r="F509" s="12"/>
      <c r="G509" s="12"/>
      <c r="H509" s="18"/>
      <c r="I509" s="20"/>
      <c r="J509" s="12"/>
      <c r="K509" s="18"/>
      <c r="L509" s="20"/>
      <c r="M509" s="20"/>
      <c r="N509" s="20"/>
      <c r="O509" s="18"/>
      <c r="P509" s="12"/>
      <c r="Q509" s="9"/>
    </row>
    <row r="510" spans="1:17" ht="12.75">
      <c r="A510" s="10"/>
      <c r="B510" s="12"/>
      <c r="C510" s="12"/>
      <c r="D510" s="12"/>
      <c r="E510" s="12"/>
      <c r="F510" s="12"/>
      <c r="G510" s="12"/>
      <c r="H510" s="18"/>
      <c r="I510" s="20"/>
      <c r="J510" s="12"/>
      <c r="K510" s="18"/>
      <c r="L510" s="20"/>
      <c r="M510" s="20"/>
      <c r="N510" s="20"/>
      <c r="O510" s="18"/>
      <c r="P510" s="12"/>
      <c r="Q510" s="9"/>
    </row>
    <row r="511" spans="1:17" ht="12.75">
      <c r="A511" s="10"/>
      <c r="B511" s="12"/>
      <c r="C511" s="12"/>
      <c r="D511" s="12"/>
      <c r="E511" s="12"/>
      <c r="F511" s="12"/>
      <c r="G511" s="12"/>
      <c r="H511" s="18"/>
      <c r="I511" s="20"/>
      <c r="J511" s="12"/>
      <c r="K511" s="18"/>
      <c r="L511" s="20"/>
      <c r="M511" s="20"/>
      <c r="N511" s="20"/>
      <c r="O511" s="18"/>
      <c r="P511" s="12"/>
      <c r="Q511" s="9"/>
    </row>
    <row r="512" spans="1:17" ht="12.75">
      <c r="A512" s="10"/>
      <c r="B512" s="12"/>
      <c r="C512" s="12"/>
      <c r="D512" s="12"/>
      <c r="E512" s="12"/>
      <c r="F512" s="12"/>
      <c r="G512" s="12"/>
      <c r="H512" s="18"/>
      <c r="I512" s="20"/>
      <c r="J512" s="12"/>
      <c r="K512" s="18"/>
      <c r="L512" s="20"/>
      <c r="M512" s="20"/>
      <c r="N512" s="20"/>
      <c r="O512" s="18"/>
      <c r="P512" s="12"/>
      <c r="Q512" s="9"/>
    </row>
    <row r="513" spans="1:17" ht="12.75">
      <c r="A513" s="10"/>
      <c r="B513" s="12"/>
      <c r="C513" s="12"/>
      <c r="D513" s="12"/>
      <c r="E513" s="12"/>
      <c r="F513" s="12"/>
      <c r="G513" s="12"/>
      <c r="H513" s="18"/>
      <c r="I513" s="20"/>
      <c r="J513" s="12"/>
      <c r="K513" s="18"/>
      <c r="L513" s="20"/>
      <c r="M513" s="20"/>
      <c r="N513" s="20"/>
      <c r="O513" s="18"/>
      <c r="P513" s="12"/>
      <c r="Q513" s="9"/>
    </row>
    <row r="514" spans="1:17" ht="12.75">
      <c r="A514" s="10"/>
      <c r="B514" s="12"/>
      <c r="C514" s="12"/>
      <c r="D514" s="12"/>
      <c r="E514" s="12"/>
      <c r="F514" s="12"/>
      <c r="G514" s="12"/>
      <c r="H514" s="18"/>
      <c r="I514" s="20"/>
      <c r="J514" s="12"/>
      <c r="K514" s="18"/>
      <c r="L514" s="20"/>
      <c r="M514" s="20"/>
      <c r="N514" s="20"/>
      <c r="O514" s="18"/>
      <c r="P514" s="12"/>
      <c r="Q514" s="9"/>
    </row>
    <row r="515" spans="1:17" ht="12.75">
      <c r="A515" s="10"/>
      <c r="B515" s="12"/>
      <c r="C515" s="12"/>
      <c r="D515" s="12"/>
      <c r="E515" s="12"/>
      <c r="F515" s="12"/>
      <c r="G515" s="12"/>
      <c r="H515" s="18"/>
      <c r="I515" s="20"/>
      <c r="J515" s="12"/>
      <c r="K515" s="18"/>
      <c r="L515" s="20"/>
      <c r="M515" s="20"/>
      <c r="N515" s="20"/>
      <c r="O515" s="18"/>
      <c r="P515" s="12"/>
      <c r="Q515" s="9"/>
    </row>
    <row r="516" spans="1:17" ht="12.75">
      <c r="A516" s="10"/>
      <c r="B516" s="12"/>
      <c r="C516" s="12"/>
      <c r="D516" s="12"/>
      <c r="E516" s="12"/>
      <c r="F516" s="12"/>
      <c r="G516" s="12"/>
      <c r="H516" s="18"/>
      <c r="I516" s="20"/>
      <c r="J516" s="12"/>
      <c r="K516" s="18"/>
      <c r="L516" s="20"/>
      <c r="M516" s="20"/>
      <c r="N516" s="20"/>
      <c r="O516" s="18"/>
      <c r="P516" s="12"/>
      <c r="Q516" s="9"/>
    </row>
    <row r="517" spans="1:17" ht="12.75">
      <c r="A517" s="10"/>
      <c r="B517" s="12"/>
      <c r="C517" s="12"/>
      <c r="D517" s="12"/>
      <c r="E517" s="12"/>
      <c r="F517" s="12"/>
      <c r="G517" s="12"/>
      <c r="H517" s="18"/>
      <c r="I517" s="20"/>
      <c r="J517" s="12"/>
      <c r="K517" s="18"/>
      <c r="L517" s="20"/>
      <c r="M517" s="20"/>
      <c r="N517" s="20"/>
      <c r="O517" s="18"/>
      <c r="P517" s="12"/>
      <c r="Q517" s="9"/>
    </row>
    <row r="518" spans="1:17" ht="12.75">
      <c r="A518" s="10"/>
      <c r="B518" s="12"/>
      <c r="C518" s="12"/>
      <c r="D518" s="12"/>
      <c r="E518" s="12"/>
      <c r="F518" s="12"/>
      <c r="G518" s="12"/>
      <c r="H518" s="18"/>
      <c r="I518" s="20"/>
      <c r="J518" s="12"/>
      <c r="K518" s="18"/>
      <c r="L518" s="20"/>
      <c r="M518" s="20"/>
      <c r="N518" s="20"/>
      <c r="O518" s="18"/>
      <c r="P518" s="12"/>
      <c r="Q518" s="9"/>
    </row>
    <row r="519" spans="1:17" ht="12.75">
      <c r="A519" s="10"/>
      <c r="B519" s="12"/>
      <c r="C519" s="12"/>
      <c r="D519" s="12"/>
      <c r="E519" s="12"/>
      <c r="F519" s="12"/>
      <c r="G519" s="12"/>
      <c r="H519" s="18"/>
      <c r="I519" s="20"/>
      <c r="J519" s="12"/>
      <c r="K519" s="18"/>
      <c r="L519" s="20"/>
      <c r="M519" s="20"/>
      <c r="N519" s="20"/>
      <c r="O519" s="18"/>
      <c r="P519" s="12"/>
      <c r="Q519" s="9"/>
    </row>
    <row r="520" spans="1:17" ht="12.75">
      <c r="A520" s="10"/>
      <c r="B520" s="12"/>
      <c r="C520" s="12"/>
      <c r="D520" s="12"/>
      <c r="E520" s="12"/>
      <c r="F520" s="12"/>
      <c r="G520" s="12"/>
      <c r="H520" s="18"/>
      <c r="I520" s="20"/>
      <c r="J520" s="12"/>
      <c r="K520" s="18"/>
      <c r="L520" s="20"/>
      <c r="M520" s="20"/>
      <c r="N520" s="20"/>
      <c r="O520" s="18"/>
      <c r="P520" s="12"/>
      <c r="Q520" s="9"/>
    </row>
    <row r="521" spans="1:17" ht="12.75">
      <c r="A521" s="10"/>
      <c r="B521" s="12"/>
      <c r="C521" s="12"/>
      <c r="D521" s="12"/>
      <c r="E521" s="12"/>
      <c r="F521" s="12"/>
      <c r="G521" s="12"/>
      <c r="H521" s="18"/>
      <c r="I521" s="20"/>
      <c r="J521" s="12"/>
      <c r="K521" s="18"/>
      <c r="L521" s="20"/>
      <c r="M521" s="20"/>
      <c r="N521" s="20"/>
      <c r="O521" s="18"/>
      <c r="P521" s="12"/>
      <c r="Q521" s="9"/>
    </row>
    <row r="522" spans="1:17" ht="12.75">
      <c r="A522" s="10"/>
      <c r="B522" s="12"/>
      <c r="C522" s="12"/>
      <c r="D522" s="12"/>
      <c r="E522" s="12"/>
      <c r="F522" s="12"/>
      <c r="G522" s="12"/>
      <c r="H522" s="18"/>
      <c r="I522" s="20"/>
      <c r="J522" s="12"/>
      <c r="K522" s="18"/>
      <c r="L522" s="20"/>
      <c r="M522" s="20"/>
      <c r="N522" s="20"/>
      <c r="O522" s="18"/>
      <c r="P522" s="12"/>
      <c r="Q522" s="9"/>
    </row>
    <row r="523" spans="1:17" ht="12.75">
      <c r="A523" s="10"/>
      <c r="B523" s="12"/>
      <c r="C523" s="12"/>
      <c r="D523" s="12"/>
      <c r="E523" s="12"/>
      <c r="F523" s="12"/>
      <c r="G523" s="12"/>
      <c r="H523" s="18"/>
      <c r="I523" s="20"/>
      <c r="J523" s="12"/>
      <c r="K523" s="18"/>
      <c r="L523" s="20"/>
      <c r="M523" s="20"/>
      <c r="N523" s="20"/>
      <c r="O523" s="18"/>
      <c r="P523" s="12"/>
      <c r="Q523" s="9"/>
    </row>
    <row r="524" spans="1:17" ht="12.75">
      <c r="A524" s="10"/>
      <c r="B524" s="12"/>
      <c r="C524" s="12"/>
      <c r="D524" s="12"/>
      <c r="E524" s="12"/>
      <c r="F524" s="12"/>
      <c r="G524" s="12"/>
      <c r="H524" s="18"/>
      <c r="I524" s="20"/>
      <c r="J524" s="12"/>
      <c r="K524" s="18"/>
      <c r="L524" s="20"/>
      <c r="M524" s="20"/>
      <c r="N524" s="20"/>
      <c r="O524" s="18"/>
      <c r="P524" s="12"/>
      <c r="Q524" s="9"/>
    </row>
    <row r="525" spans="1:17" ht="12.75">
      <c r="A525" s="536" t="s">
        <v>465</v>
      </c>
      <c r="B525" s="536"/>
      <c r="C525" s="536"/>
      <c r="D525" s="536"/>
      <c r="E525" s="536"/>
      <c r="F525" s="536"/>
      <c r="G525" s="537"/>
      <c r="H525" s="157">
        <f>SUM(H481:H524)</f>
        <v>0</v>
      </c>
      <c r="I525" s="21">
        <f>SUM(I481:I524)</f>
        <v>0</v>
      </c>
      <c r="J525" s="154"/>
      <c r="K525" s="19">
        <f>SUM(K481:K524)</f>
        <v>0</v>
      </c>
      <c r="L525" s="21">
        <f>SUM(L481:L524)</f>
        <v>0</v>
      </c>
      <c r="M525" s="21">
        <f>SUM(M481:M524)</f>
        <v>0</v>
      </c>
      <c r="N525" s="21">
        <f>SUM(N481:N524)</f>
        <v>0</v>
      </c>
      <c r="O525" s="155"/>
      <c r="P525" s="122"/>
      <c r="Q525" s="9"/>
    </row>
    <row r="526" spans="1:17" ht="12.75">
      <c r="A526" s="1" t="e">
        <f>CONCATENATE("Число порядкових номерів на сторінці: ",ЧислоПрописом(COUNTA(A481:A524))," (з ",A481," по ",A524,")")</f>
        <v>#NAME?</v>
      </c>
      <c r="B526" s="122"/>
      <c r="C526" s="122"/>
      <c r="D526" s="122"/>
      <c r="E526" s="122"/>
      <c r="F526" s="122"/>
      <c r="G526" s="135" t="e">
        <f>CONCATENATE("Загальна кількість у натуральних вимірах фактично на сторінці: ",ЧислоПрописом(H525))</f>
        <v>#NAME?</v>
      </c>
      <c r="H526" s="155"/>
      <c r="I526" s="156"/>
      <c r="J526" s="154"/>
      <c r="K526" s="155"/>
      <c r="L526" s="156"/>
      <c r="M526" s="156"/>
      <c r="N526" s="156"/>
      <c r="O526" s="155"/>
      <c r="P526" s="122"/>
      <c r="Q526" s="9"/>
    </row>
    <row r="527" spans="2:17" ht="12.75">
      <c r="B527" s="132"/>
      <c r="C527" s="132"/>
      <c r="E527" s="122"/>
      <c r="G527" s="135" t="e">
        <f>CONCATENATE("Загальна кількість у натуральних вимірах за даними бухобліку на сторінці: ",ЧислоПрописом(K525))</f>
        <v>#NAME?</v>
      </c>
      <c r="H527" s="155"/>
      <c r="I527" s="156"/>
      <c r="J527" s="154"/>
      <c r="K527" s="155"/>
      <c r="L527" s="156"/>
      <c r="M527" s="156"/>
      <c r="N527" s="156"/>
      <c r="O527" s="155"/>
      <c r="P527" s="122"/>
      <c r="Q527" s="9"/>
    </row>
    <row r="528" spans="1:17" ht="12.75">
      <c r="A528" s="533" t="s">
        <v>23</v>
      </c>
      <c r="B528" s="533" t="s">
        <v>24</v>
      </c>
      <c r="C528" s="533" t="s">
        <v>25</v>
      </c>
      <c r="D528" s="533" t="s">
        <v>10</v>
      </c>
      <c r="E528" s="533"/>
      <c r="F528" s="533"/>
      <c r="G528" s="533" t="s">
        <v>11</v>
      </c>
      <c r="H528" s="533" t="s">
        <v>12</v>
      </c>
      <c r="I528" s="533"/>
      <c r="J528" s="533" t="s">
        <v>34</v>
      </c>
      <c r="K528" s="533" t="s">
        <v>36</v>
      </c>
      <c r="L528" s="533"/>
      <c r="M528" s="533"/>
      <c r="N528" s="533"/>
      <c r="O528" s="533"/>
      <c r="P528" s="533" t="s">
        <v>13</v>
      </c>
      <c r="Q528" s="9"/>
    </row>
    <row r="529" spans="1:17" ht="12.75">
      <c r="A529" s="533"/>
      <c r="B529" s="533"/>
      <c r="C529" s="533"/>
      <c r="D529" s="533"/>
      <c r="E529" s="533"/>
      <c r="F529" s="533"/>
      <c r="G529" s="533"/>
      <c r="H529" s="533"/>
      <c r="I529" s="533"/>
      <c r="J529" s="533"/>
      <c r="K529" s="533"/>
      <c r="L529" s="533"/>
      <c r="M529" s="533"/>
      <c r="N529" s="533"/>
      <c r="O529" s="533"/>
      <c r="P529" s="533"/>
      <c r="Q529" s="9"/>
    </row>
    <row r="530" spans="1:17" ht="12.75">
      <c r="A530" s="533"/>
      <c r="B530" s="533"/>
      <c r="C530" s="533"/>
      <c r="D530" s="535" t="s">
        <v>26</v>
      </c>
      <c r="E530" s="535" t="s">
        <v>14</v>
      </c>
      <c r="F530" s="535" t="s">
        <v>15</v>
      </c>
      <c r="G530" s="533"/>
      <c r="H530" s="533"/>
      <c r="I530" s="533"/>
      <c r="J530" s="533"/>
      <c r="K530" s="533"/>
      <c r="L530" s="533"/>
      <c r="M530" s="533"/>
      <c r="N530" s="533"/>
      <c r="O530" s="533"/>
      <c r="P530" s="533"/>
      <c r="Q530" s="9"/>
    </row>
    <row r="531" spans="1:17" ht="12.75">
      <c r="A531" s="533"/>
      <c r="B531" s="533"/>
      <c r="C531" s="533"/>
      <c r="D531" s="535"/>
      <c r="E531" s="535"/>
      <c r="F531" s="535"/>
      <c r="G531" s="533"/>
      <c r="H531" s="535" t="s">
        <v>16</v>
      </c>
      <c r="I531" s="535" t="s">
        <v>17</v>
      </c>
      <c r="J531" s="533"/>
      <c r="K531" s="535" t="s">
        <v>16</v>
      </c>
      <c r="L531" s="535" t="s">
        <v>18</v>
      </c>
      <c r="M531" s="535" t="s">
        <v>27</v>
      </c>
      <c r="N531" s="535" t="s">
        <v>19</v>
      </c>
      <c r="O531" s="535" t="s">
        <v>20</v>
      </c>
      <c r="P531" s="533"/>
      <c r="Q531" s="9"/>
    </row>
    <row r="532" spans="1:17" ht="50.25" customHeight="1">
      <c r="A532" s="533"/>
      <c r="B532" s="533"/>
      <c r="C532" s="533"/>
      <c r="D532" s="535"/>
      <c r="E532" s="535"/>
      <c r="F532" s="535"/>
      <c r="G532" s="533"/>
      <c r="H532" s="535"/>
      <c r="I532" s="535"/>
      <c r="J532" s="533"/>
      <c r="K532" s="535"/>
      <c r="L532" s="535"/>
      <c r="M532" s="535"/>
      <c r="N532" s="535"/>
      <c r="O532" s="535"/>
      <c r="P532" s="533"/>
      <c r="Q532" s="9"/>
    </row>
    <row r="533" spans="1:17" ht="12.75">
      <c r="A533" s="11">
        <v>1</v>
      </c>
      <c r="B533" s="11">
        <v>2</v>
      </c>
      <c r="C533" s="11">
        <v>3</v>
      </c>
      <c r="D533" s="11">
        <v>4</v>
      </c>
      <c r="E533" s="11">
        <v>5</v>
      </c>
      <c r="F533" s="11">
        <v>6</v>
      </c>
      <c r="G533" s="11">
        <v>7</v>
      </c>
      <c r="H533" s="11">
        <v>8</v>
      </c>
      <c r="I533" s="11">
        <v>9</v>
      </c>
      <c r="J533" s="11">
        <v>10</v>
      </c>
      <c r="K533" s="11">
        <v>11</v>
      </c>
      <c r="L533" s="11">
        <v>12</v>
      </c>
      <c r="M533" s="11">
        <v>13</v>
      </c>
      <c r="N533" s="11">
        <v>14</v>
      </c>
      <c r="O533" s="11">
        <v>15</v>
      </c>
      <c r="P533" s="11">
        <v>16</v>
      </c>
      <c r="Q533" s="9"/>
    </row>
    <row r="534" spans="1:17" ht="12.75">
      <c r="A534" s="10"/>
      <c r="B534" s="12"/>
      <c r="C534" s="12"/>
      <c r="D534" s="12"/>
      <c r="E534" s="12"/>
      <c r="F534" s="12"/>
      <c r="G534" s="12"/>
      <c r="H534" s="18"/>
      <c r="I534" s="20"/>
      <c r="J534" s="12"/>
      <c r="K534" s="18"/>
      <c r="L534" s="20"/>
      <c r="M534" s="20"/>
      <c r="N534" s="20"/>
      <c r="O534" s="18"/>
      <c r="P534" s="12"/>
      <c r="Q534" s="9"/>
    </row>
    <row r="535" spans="1:17" ht="12.75">
      <c r="A535" s="10"/>
      <c r="B535" s="12"/>
      <c r="C535" s="12"/>
      <c r="D535" s="12"/>
      <c r="E535" s="12"/>
      <c r="F535" s="12"/>
      <c r="G535" s="12"/>
      <c r="H535" s="18"/>
      <c r="I535" s="20"/>
      <c r="J535" s="12"/>
      <c r="K535" s="18"/>
      <c r="L535" s="20"/>
      <c r="M535" s="20"/>
      <c r="N535" s="20"/>
      <c r="O535" s="18"/>
      <c r="P535" s="12"/>
      <c r="Q535" s="9"/>
    </row>
    <row r="536" spans="1:17" ht="12.75">
      <c r="A536" s="10"/>
      <c r="B536" s="12"/>
      <c r="C536" s="12"/>
      <c r="D536" s="12"/>
      <c r="E536" s="12"/>
      <c r="F536" s="12"/>
      <c r="G536" s="12"/>
      <c r="H536" s="18"/>
      <c r="I536" s="20"/>
      <c r="J536" s="12"/>
      <c r="K536" s="18"/>
      <c r="L536" s="20"/>
      <c r="M536" s="20"/>
      <c r="N536" s="20"/>
      <c r="O536" s="18"/>
      <c r="P536" s="12"/>
      <c r="Q536" s="9"/>
    </row>
    <row r="537" spans="1:17" ht="12.75">
      <c r="A537" s="10"/>
      <c r="B537" s="12"/>
      <c r="C537" s="12"/>
      <c r="D537" s="12"/>
      <c r="E537" s="12"/>
      <c r="F537" s="12"/>
      <c r="G537" s="12"/>
      <c r="H537" s="18"/>
      <c r="I537" s="20"/>
      <c r="J537" s="12"/>
      <c r="K537" s="18"/>
      <c r="L537" s="20"/>
      <c r="M537" s="20"/>
      <c r="N537" s="20"/>
      <c r="O537" s="18"/>
      <c r="P537" s="12"/>
      <c r="Q537" s="9"/>
    </row>
    <row r="538" spans="1:17" ht="12.75">
      <c r="A538" s="10"/>
      <c r="B538" s="12"/>
      <c r="C538" s="12"/>
      <c r="D538" s="12"/>
      <c r="E538" s="12"/>
      <c r="F538" s="12"/>
      <c r="G538" s="12"/>
      <c r="H538" s="18"/>
      <c r="I538" s="20"/>
      <c r="J538" s="12"/>
      <c r="K538" s="18"/>
      <c r="L538" s="20"/>
      <c r="M538" s="20"/>
      <c r="N538" s="20"/>
      <c r="O538" s="18"/>
      <c r="P538" s="12"/>
      <c r="Q538" s="9"/>
    </row>
    <row r="539" spans="1:17" ht="12.75">
      <c r="A539" s="10"/>
      <c r="B539" s="12"/>
      <c r="C539" s="12"/>
      <c r="D539" s="12"/>
      <c r="E539" s="12"/>
      <c r="F539" s="12"/>
      <c r="G539" s="12"/>
      <c r="H539" s="18"/>
      <c r="I539" s="20"/>
      <c r="J539" s="12"/>
      <c r="K539" s="18"/>
      <c r="L539" s="20"/>
      <c r="M539" s="20"/>
      <c r="N539" s="20"/>
      <c r="O539" s="18"/>
      <c r="P539" s="12"/>
      <c r="Q539" s="9"/>
    </row>
    <row r="540" spans="1:17" ht="12.75">
      <c r="A540" s="10"/>
      <c r="B540" s="12"/>
      <c r="C540" s="12"/>
      <c r="D540" s="12"/>
      <c r="E540" s="12"/>
      <c r="F540" s="12"/>
      <c r="G540" s="12"/>
      <c r="H540" s="18"/>
      <c r="I540" s="20"/>
      <c r="J540" s="12"/>
      <c r="K540" s="18"/>
      <c r="L540" s="20"/>
      <c r="M540" s="20"/>
      <c r="N540" s="20"/>
      <c r="O540" s="18"/>
      <c r="P540" s="12"/>
      <c r="Q540" s="9"/>
    </row>
    <row r="541" spans="1:17" ht="12.75">
      <c r="A541" s="10"/>
      <c r="B541" s="12"/>
      <c r="C541" s="12"/>
      <c r="D541" s="12"/>
      <c r="E541" s="12"/>
      <c r="F541" s="12"/>
      <c r="G541" s="12"/>
      <c r="H541" s="18"/>
      <c r="I541" s="20"/>
      <c r="J541" s="12"/>
      <c r="K541" s="18"/>
      <c r="L541" s="20"/>
      <c r="M541" s="20"/>
      <c r="N541" s="20"/>
      <c r="O541" s="18"/>
      <c r="P541" s="12"/>
      <c r="Q541" s="9"/>
    </row>
    <row r="542" spans="1:17" ht="12.75">
      <c r="A542" s="10"/>
      <c r="B542" s="12"/>
      <c r="C542" s="12"/>
      <c r="D542" s="12"/>
      <c r="E542" s="12"/>
      <c r="F542" s="12"/>
      <c r="G542" s="12"/>
      <c r="H542" s="18"/>
      <c r="I542" s="20"/>
      <c r="J542" s="12"/>
      <c r="K542" s="18"/>
      <c r="L542" s="20"/>
      <c r="M542" s="20"/>
      <c r="N542" s="20"/>
      <c r="O542" s="18"/>
      <c r="P542" s="12"/>
      <c r="Q542" s="9"/>
    </row>
    <row r="543" spans="1:17" ht="12.75">
      <c r="A543" s="10"/>
      <c r="B543" s="12"/>
      <c r="C543" s="12"/>
      <c r="D543" s="12"/>
      <c r="E543" s="12"/>
      <c r="F543" s="12"/>
      <c r="G543" s="12"/>
      <c r="H543" s="18"/>
      <c r="I543" s="20"/>
      <c r="J543" s="12"/>
      <c r="K543" s="18"/>
      <c r="L543" s="20"/>
      <c r="M543" s="20"/>
      <c r="N543" s="20"/>
      <c r="O543" s="18"/>
      <c r="P543" s="12"/>
      <c r="Q543" s="9"/>
    </row>
    <row r="544" spans="1:17" ht="12.75">
      <c r="A544" s="10"/>
      <c r="B544" s="12"/>
      <c r="C544" s="12"/>
      <c r="D544" s="12"/>
      <c r="E544" s="12"/>
      <c r="F544" s="12"/>
      <c r="G544" s="12"/>
      <c r="H544" s="18"/>
      <c r="I544" s="20"/>
      <c r="J544" s="12"/>
      <c r="K544" s="18"/>
      <c r="L544" s="20"/>
      <c r="M544" s="20"/>
      <c r="N544" s="20"/>
      <c r="O544" s="18"/>
      <c r="P544" s="12"/>
      <c r="Q544" s="9"/>
    </row>
    <row r="545" spans="1:17" ht="12.75">
      <c r="A545" s="10"/>
      <c r="B545" s="12"/>
      <c r="C545" s="12"/>
      <c r="D545" s="12"/>
      <c r="E545" s="12"/>
      <c r="F545" s="12"/>
      <c r="G545" s="12"/>
      <c r="H545" s="18"/>
      <c r="I545" s="20"/>
      <c r="J545" s="12"/>
      <c r="K545" s="18"/>
      <c r="L545" s="20"/>
      <c r="M545" s="20"/>
      <c r="N545" s="20"/>
      <c r="O545" s="18"/>
      <c r="P545" s="12"/>
      <c r="Q545" s="9"/>
    </row>
    <row r="546" spans="1:17" ht="12.75">
      <c r="A546" s="10"/>
      <c r="B546" s="12"/>
      <c r="C546" s="12"/>
      <c r="D546" s="12"/>
      <c r="E546" s="12"/>
      <c r="F546" s="12"/>
      <c r="G546" s="12"/>
      <c r="H546" s="18"/>
      <c r="I546" s="20"/>
      <c r="J546" s="12"/>
      <c r="K546" s="18"/>
      <c r="L546" s="20"/>
      <c r="M546" s="20"/>
      <c r="N546" s="20"/>
      <c r="O546" s="18"/>
      <c r="P546" s="12"/>
      <c r="Q546" s="9"/>
    </row>
    <row r="547" spans="1:17" ht="12.75">
      <c r="A547" s="10"/>
      <c r="B547" s="12"/>
      <c r="C547" s="12"/>
      <c r="D547" s="12"/>
      <c r="E547" s="12"/>
      <c r="F547" s="12"/>
      <c r="G547" s="12"/>
      <c r="H547" s="18"/>
      <c r="I547" s="20"/>
      <c r="J547" s="12"/>
      <c r="K547" s="18"/>
      <c r="L547" s="20"/>
      <c r="M547" s="20"/>
      <c r="N547" s="20"/>
      <c r="O547" s="18"/>
      <c r="P547" s="12"/>
      <c r="Q547" s="9"/>
    </row>
    <row r="548" spans="1:17" ht="12.75">
      <c r="A548" s="10"/>
      <c r="B548" s="12"/>
      <c r="C548" s="12"/>
      <c r="D548" s="12"/>
      <c r="E548" s="12"/>
      <c r="F548" s="12"/>
      <c r="G548" s="12"/>
      <c r="H548" s="18"/>
      <c r="I548" s="20"/>
      <c r="J548" s="12"/>
      <c r="K548" s="18"/>
      <c r="L548" s="20"/>
      <c r="M548" s="20"/>
      <c r="N548" s="20"/>
      <c r="O548" s="18"/>
      <c r="P548" s="12"/>
      <c r="Q548" s="9"/>
    </row>
    <row r="549" spans="1:17" ht="12.75">
      <c r="A549" s="10"/>
      <c r="B549" s="12"/>
      <c r="C549" s="12"/>
      <c r="D549" s="12"/>
      <c r="E549" s="12"/>
      <c r="F549" s="12"/>
      <c r="G549" s="12"/>
      <c r="H549" s="18"/>
      <c r="I549" s="20"/>
      <c r="J549" s="12"/>
      <c r="K549" s="18"/>
      <c r="L549" s="20"/>
      <c r="M549" s="20"/>
      <c r="N549" s="20"/>
      <c r="O549" s="18"/>
      <c r="P549" s="12"/>
      <c r="Q549" s="9"/>
    </row>
    <row r="550" spans="1:17" ht="12.75">
      <c r="A550" s="10"/>
      <c r="B550" s="12"/>
      <c r="C550" s="12"/>
      <c r="D550" s="12"/>
      <c r="E550" s="12"/>
      <c r="F550" s="12"/>
      <c r="G550" s="12"/>
      <c r="H550" s="18"/>
      <c r="I550" s="20"/>
      <c r="J550" s="12"/>
      <c r="K550" s="18"/>
      <c r="L550" s="20"/>
      <c r="M550" s="20"/>
      <c r="N550" s="20"/>
      <c r="O550" s="18"/>
      <c r="P550" s="12"/>
      <c r="Q550" s="9"/>
    </row>
    <row r="551" spans="1:17" ht="12.75">
      <c r="A551" s="10"/>
      <c r="B551" s="12"/>
      <c r="C551" s="12"/>
      <c r="D551" s="12"/>
      <c r="E551" s="12"/>
      <c r="F551" s="12"/>
      <c r="G551" s="12"/>
      <c r="H551" s="18"/>
      <c r="I551" s="20"/>
      <c r="J551" s="12"/>
      <c r="K551" s="18"/>
      <c r="L551" s="20"/>
      <c r="M551" s="20"/>
      <c r="N551" s="20"/>
      <c r="O551" s="18"/>
      <c r="P551" s="12"/>
      <c r="Q551" s="9"/>
    </row>
    <row r="552" spans="1:17" ht="12.75">
      <c r="A552" s="10"/>
      <c r="B552" s="12"/>
      <c r="C552" s="12"/>
      <c r="D552" s="12"/>
      <c r="E552" s="12"/>
      <c r="F552" s="12"/>
      <c r="G552" s="12"/>
      <c r="H552" s="18"/>
      <c r="I552" s="20"/>
      <c r="J552" s="12"/>
      <c r="K552" s="18"/>
      <c r="L552" s="20"/>
      <c r="M552" s="20"/>
      <c r="N552" s="20"/>
      <c r="O552" s="18"/>
      <c r="P552" s="12"/>
      <c r="Q552" s="9"/>
    </row>
    <row r="553" spans="1:17" ht="12.75">
      <c r="A553" s="10"/>
      <c r="B553" s="12"/>
      <c r="C553" s="12"/>
      <c r="D553" s="12"/>
      <c r="E553" s="12"/>
      <c r="F553" s="12"/>
      <c r="G553" s="12"/>
      <c r="H553" s="18"/>
      <c r="I553" s="20"/>
      <c r="J553" s="12"/>
      <c r="K553" s="18"/>
      <c r="L553" s="20"/>
      <c r="M553" s="20"/>
      <c r="N553" s="20"/>
      <c r="O553" s="18"/>
      <c r="P553" s="12"/>
      <c r="Q553" s="9"/>
    </row>
    <row r="554" spans="1:17" ht="12.75">
      <c r="A554" s="10"/>
      <c r="B554" s="12"/>
      <c r="C554" s="12"/>
      <c r="D554" s="12"/>
      <c r="E554" s="12"/>
      <c r="F554" s="12"/>
      <c r="G554" s="12"/>
      <c r="H554" s="18"/>
      <c r="I554" s="20"/>
      <c r="J554" s="12"/>
      <c r="K554" s="18"/>
      <c r="L554" s="20"/>
      <c r="M554" s="20"/>
      <c r="N554" s="20"/>
      <c r="O554" s="18"/>
      <c r="P554" s="12"/>
      <c r="Q554" s="9"/>
    </row>
    <row r="555" spans="1:17" ht="12.75">
      <c r="A555" s="10"/>
      <c r="B555" s="12"/>
      <c r="C555" s="12"/>
      <c r="D555" s="12"/>
      <c r="E555" s="12"/>
      <c r="F555" s="12"/>
      <c r="G555" s="12"/>
      <c r="H555" s="18"/>
      <c r="I555" s="20"/>
      <c r="J555" s="12"/>
      <c r="K555" s="18"/>
      <c r="L555" s="20"/>
      <c r="M555" s="20"/>
      <c r="N555" s="20"/>
      <c r="O555" s="18"/>
      <c r="P555" s="12"/>
      <c r="Q555" s="9"/>
    </row>
    <row r="556" spans="1:17" ht="12.75">
      <c r="A556" s="10"/>
      <c r="B556" s="12"/>
      <c r="C556" s="12"/>
      <c r="D556" s="12"/>
      <c r="E556" s="12"/>
      <c r="F556" s="12"/>
      <c r="G556" s="12"/>
      <c r="H556" s="18"/>
      <c r="I556" s="20"/>
      <c r="J556" s="12"/>
      <c r="K556" s="18"/>
      <c r="L556" s="20"/>
      <c r="M556" s="20"/>
      <c r="N556" s="20"/>
      <c r="O556" s="18"/>
      <c r="P556" s="12"/>
      <c r="Q556" s="9"/>
    </row>
    <row r="557" spans="1:17" ht="12.75">
      <c r="A557" s="10"/>
      <c r="B557" s="12"/>
      <c r="C557" s="12"/>
      <c r="D557" s="12"/>
      <c r="E557" s="12"/>
      <c r="F557" s="12"/>
      <c r="G557" s="12"/>
      <c r="H557" s="18"/>
      <c r="I557" s="20"/>
      <c r="J557" s="12"/>
      <c r="K557" s="18"/>
      <c r="L557" s="20"/>
      <c r="M557" s="20"/>
      <c r="N557" s="20"/>
      <c r="O557" s="18"/>
      <c r="P557" s="12"/>
      <c r="Q557" s="9"/>
    </row>
    <row r="558" spans="1:17" ht="12.75">
      <c r="A558" s="10"/>
      <c r="B558" s="12"/>
      <c r="C558" s="12"/>
      <c r="D558" s="12"/>
      <c r="E558" s="12"/>
      <c r="F558" s="12"/>
      <c r="G558" s="12"/>
      <c r="H558" s="18"/>
      <c r="I558" s="20"/>
      <c r="J558" s="12"/>
      <c r="K558" s="18"/>
      <c r="L558" s="20"/>
      <c r="M558" s="20"/>
      <c r="N558" s="20"/>
      <c r="O558" s="18"/>
      <c r="P558" s="12"/>
      <c r="Q558" s="9"/>
    </row>
    <row r="559" spans="1:17" ht="12.75">
      <c r="A559" s="10"/>
      <c r="B559" s="12"/>
      <c r="C559" s="12"/>
      <c r="D559" s="12"/>
      <c r="E559" s="12"/>
      <c r="F559" s="12"/>
      <c r="G559" s="12"/>
      <c r="H559" s="18"/>
      <c r="I559" s="20"/>
      <c r="J559" s="12"/>
      <c r="K559" s="18"/>
      <c r="L559" s="20"/>
      <c r="M559" s="20"/>
      <c r="N559" s="20"/>
      <c r="O559" s="18"/>
      <c r="P559" s="12"/>
      <c r="Q559" s="9"/>
    </row>
    <row r="560" spans="1:17" ht="12.75">
      <c r="A560" s="10"/>
      <c r="B560" s="12"/>
      <c r="C560" s="12"/>
      <c r="D560" s="12"/>
      <c r="E560" s="12"/>
      <c r="F560" s="12"/>
      <c r="G560" s="12"/>
      <c r="H560" s="18"/>
      <c r="I560" s="20"/>
      <c r="J560" s="12"/>
      <c r="K560" s="18"/>
      <c r="L560" s="20"/>
      <c r="M560" s="20"/>
      <c r="N560" s="20"/>
      <c r="O560" s="18"/>
      <c r="P560" s="12"/>
      <c r="Q560" s="9"/>
    </row>
    <row r="561" spans="1:17" ht="12.75">
      <c r="A561" s="10"/>
      <c r="B561" s="12"/>
      <c r="C561" s="12"/>
      <c r="D561" s="12"/>
      <c r="E561" s="12"/>
      <c r="F561" s="12"/>
      <c r="G561" s="12"/>
      <c r="H561" s="18"/>
      <c r="I561" s="20"/>
      <c r="J561" s="12"/>
      <c r="K561" s="18"/>
      <c r="L561" s="20"/>
      <c r="M561" s="20"/>
      <c r="N561" s="20"/>
      <c r="O561" s="18"/>
      <c r="P561" s="12"/>
      <c r="Q561" s="9"/>
    </row>
    <row r="562" spans="1:17" ht="12.75">
      <c r="A562" s="10"/>
      <c r="B562" s="12"/>
      <c r="C562" s="12"/>
      <c r="D562" s="12"/>
      <c r="E562" s="12"/>
      <c r="F562" s="12"/>
      <c r="G562" s="12"/>
      <c r="H562" s="18"/>
      <c r="I562" s="20"/>
      <c r="J562" s="12"/>
      <c r="K562" s="18"/>
      <c r="L562" s="20"/>
      <c r="M562" s="20"/>
      <c r="N562" s="20"/>
      <c r="O562" s="18"/>
      <c r="P562" s="12"/>
      <c r="Q562" s="9"/>
    </row>
    <row r="563" spans="1:17" ht="12.75">
      <c r="A563" s="10"/>
      <c r="B563" s="12"/>
      <c r="C563" s="12"/>
      <c r="D563" s="12"/>
      <c r="E563" s="12"/>
      <c r="F563" s="12"/>
      <c r="G563" s="12"/>
      <c r="H563" s="18"/>
      <c r="I563" s="20"/>
      <c r="J563" s="12"/>
      <c r="K563" s="18"/>
      <c r="L563" s="20"/>
      <c r="M563" s="20"/>
      <c r="N563" s="20"/>
      <c r="O563" s="18"/>
      <c r="P563" s="12"/>
      <c r="Q563" s="9"/>
    </row>
    <row r="564" spans="1:17" ht="12.75">
      <c r="A564" s="10"/>
      <c r="B564" s="12"/>
      <c r="C564" s="12"/>
      <c r="D564" s="12"/>
      <c r="E564" s="12"/>
      <c r="F564" s="12"/>
      <c r="G564" s="12"/>
      <c r="H564" s="18"/>
      <c r="I564" s="20"/>
      <c r="J564" s="12"/>
      <c r="K564" s="18"/>
      <c r="L564" s="20"/>
      <c r="M564" s="20"/>
      <c r="N564" s="20"/>
      <c r="O564" s="18"/>
      <c r="P564" s="12"/>
      <c r="Q564" s="9"/>
    </row>
    <row r="565" spans="1:17" ht="12.75">
      <c r="A565" s="10"/>
      <c r="B565" s="12"/>
      <c r="C565" s="12"/>
      <c r="D565" s="12"/>
      <c r="E565" s="12"/>
      <c r="F565" s="12"/>
      <c r="G565" s="12"/>
      <c r="H565" s="18"/>
      <c r="I565" s="20"/>
      <c r="J565" s="12"/>
      <c r="K565" s="18"/>
      <c r="L565" s="20"/>
      <c r="M565" s="20"/>
      <c r="N565" s="20"/>
      <c r="O565" s="18"/>
      <c r="P565" s="12"/>
      <c r="Q565" s="9"/>
    </row>
    <row r="566" spans="1:17" ht="12.75">
      <c r="A566" s="10"/>
      <c r="B566" s="12"/>
      <c r="C566" s="12"/>
      <c r="D566" s="12"/>
      <c r="E566" s="12"/>
      <c r="F566" s="12"/>
      <c r="G566" s="12"/>
      <c r="H566" s="18"/>
      <c r="I566" s="20"/>
      <c r="J566" s="12"/>
      <c r="K566" s="18"/>
      <c r="L566" s="20"/>
      <c r="M566" s="20"/>
      <c r="N566" s="20"/>
      <c r="O566" s="18"/>
      <c r="P566" s="12"/>
      <c r="Q566" s="9"/>
    </row>
    <row r="567" spans="1:17" ht="12.75">
      <c r="A567" s="10"/>
      <c r="B567" s="12"/>
      <c r="C567" s="12"/>
      <c r="D567" s="12"/>
      <c r="E567" s="12"/>
      <c r="F567" s="12"/>
      <c r="G567" s="12"/>
      <c r="H567" s="18"/>
      <c r="I567" s="20"/>
      <c r="J567" s="12"/>
      <c r="K567" s="18"/>
      <c r="L567" s="20"/>
      <c r="M567" s="20"/>
      <c r="N567" s="20"/>
      <c r="O567" s="18"/>
      <c r="P567" s="12"/>
      <c r="Q567" s="9"/>
    </row>
    <row r="568" spans="1:17" ht="12.75">
      <c r="A568" s="10"/>
      <c r="B568" s="12"/>
      <c r="C568" s="12"/>
      <c r="D568" s="12"/>
      <c r="E568" s="12"/>
      <c r="F568" s="12"/>
      <c r="G568" s="12"/>
      <c r="H568" s="18"/>
      <c r="I568" s="20"/>
      <c r="J568" s="12"/>
      <c r="K568" s="18"/>
      <c r="L568" s="20"/>
      <c r="M568" s="20"/>
      <c r="N568" s="20"/>
      <c r="O568" s="18"/>
      <c r="P568" s="12"/>
      <c r="Q568" s="9"/>
    </row>
    <row r="569" spans="1:17" ht="12.75">
      <c r="A569" s="10"/>
      <c r="B569" s="12"/>
      <c r="C569" s="12"/>
      <c r="D569" s="12"/>
      <c r="E569" s="12"/>
      <c r="F569" s="12"/>
      <c r="G569" s="12"/>
      <c r="H569" s="18"/>
      <c r="I569" s="20"/>
      <c r="J569" s="12"/>
      <c r="K569" s="18"/>
      <c r="L569" s="20"/>
      <c r="M569" s="20"/>
      <c r="N569" s="20"/>
      <c r="O569" s="18"/>
      <c r="P569" s="12"/>
      <c r="Q569" s="9"/>
    </row>
    <row r="570" spans="1:17" ht="12.75">
      <c r="A570" s="10"/>
      <c r="B570" s="12"/>
      <c r="C570" s="12"/>
      <c r="D570" s="12"/>
      <c r="E570" s="12"/>
      <c r="F570" s="12"/>
      <c r="G570" s="12"/>
      <c r="H570" s="18"/>
      <c r="I570" s="20"/>
      <c r="J570" s="12"/>
      <c r="K570" s="18"/>
      <c r="L570" s="20"/>
      <c r="M570" s="20"/>
      <c r="N570" s="20"/>
      <c r="O570" s="18"/>
      <c r="P570" s="12"/>
      <c r="Q570" s="9"/>
    </row>
    <row r="571" spans="1:17" ht="12.75">
      <c r="A571" s="10"/>
      <c r="B571" s="12"/>
      <c r="C571" s="12"/>
      <c r="D571" s="12"/>
      <c r="E571" s="12"/>
      <c r="F571" s="12"/>
      <c r="G571" s="12"/>
      <c r="H571" s="18"/>
      <c r="I571" s="20"/>
      <c r="J571" s="12"/>
      <c r="K571" s="18"/>
      <c r="L571" s="20"/>
      <c r="M571" s="20"/>
      <c r="N571" s="20"/>
      <c r="O571" s="18"/>
      <c r="P571" s="12"/>
      <c r="Q571" s="9"/>
    </row>
    <row r="572" spans="1:17" ht="12.75">
      <c r="A572" s="10"/>
      <c r="B572" s="12"/>
      <c r="C572" s="12"/>
      <c r="D572" s="12"/>
      <c r="E572" s="12"/>
      <c r="F572" s="12"/>
      <c r="G572" s="12"/>
      <c r="H572" s="18"/>
      <c r="I572" s="20"/>
      <c r="J572" s="12"/>
      <c r="K572" s="18"/>
      <c r="L572" s="20"/>
      <c r="M572" s="20"/>
      <c r="N572" s="20"/>
      <c r="O572" s="18"/>
      <c r="P572" s="12"/>
      <c r="Q572" s="9"/>
    </row>
    <row r="573" spans="1:17" ht="12.75">
      <c r="A573" s="10"/>
      <c r="B573" s="12"/>
      <c r="C573" s="12"/>
      <c r="D573" s="12"/>
      <c r="E573" s="12"/>
      <c r="F573" s="12"/>
      <c r="G573" s="12"/>
      <c r="H573" s="18"/>
      <c r="I573" s="20"/>
      <c r="J573" s="12"/>
      <c r="K573" s="18"/>
      <c r="L573" s="20"/>
      <c r="M573" s="20"/>
      <c r="N573" s="20"/>
      <c r="O573" s="18"/>
      <c r="P573" s="12"/>
      <c r="Q573" s="9"/>
    </row>
    <row r="574" spans="1:17" ht="12.75">
      <c r="A574" s="10"/>
      <c r="B574" s="12"/>
      <c r="C574" s="12"/>
      <c r="D574" s="12"/>
      <c r="E574" s="12"/>
      <c r="F574" s="12"/>
      <c r="G574" s="12"/>
      <c r="H574" s="18"/>
      <c r="I574" s="20"/>
      <c r="J574" s="12"/>
      <c r="K574" s="18"/>
      <c r="L574" s="20"/>
      <c r="M574" s="20"/>
      <c r="N574" s="20"/>
      <c r="O574" s="18"/>
      <c r="P574" s="12"/>
      <c r="Q574" s="9"/>
    </row>
    <row r="575" spans="1:17" ht="12.75">
      <c r="A575" s="10"/>
      <c r="B575" s="12"/>
      <c r="C575" s="12"/>
      <c r="D575" s="12"/>
      <c r="E575" s="12"/>
      <c r="F575" s="12"/>
      <c r="G575" s="12"/>
      <c r="H575" s="18"/>
      <c r="I575" s="20"/>
      <c r="J575" s="12"/>
      <c r="K575" s="18"/>
      <c r="L575" s="20"/>
      <c r="M575" s="20"/>
      <c r="N575" s="20"/>
      <c r="O575" s="18"/>
      <c r="P575" s="12"/>
      <c r="Q575" s="9"/>
    </row>
    <row r="576" spans="1:17" ht="12.75">
      <c r="A576" s="10"/>
      <c r="B576" s="12"/>
      <c r="C576" s="12"/>
      <c r="D576" s="12"/>
      <c r="E576" s="12"/>
      <c r="F576" s="12"/>
      <c r="G576" s="12"/>
      <c r="H576" s="18"/>
      <c r="I576" s="20"/>
      <c r="J576" s="12"/>
      <c r="K576" s="18"/>
      <c r="L576" s="20"/>
      <c r="M576" s="20"/>
      <c r="N576" s="20"/>
      <c r="O576" s="18"/>
      <c r="P576" s="12"/>
      <c r="Q576" s="9"/>
    </row>
    <row r="577" spans="1:17" ht="12.75">
      <c r="A577" s="536" t="s">
        <v>465</v>
      </c>
      <c r="B577" s="536"/>
      <c r="C577" s="536"/>
      <c r="D577" s="536"/>
      <c r="E577" s="536"/>
      <c r="F577" s="536"/>
      <c r="G577" s="537"/>
      <c r="H577" s="157">
        <f>SUM(H534:H576)</f>
        <v>0</v>
      </c>
      <c r="I577" s="21">
        <f>SUM(I534:I576)</f>
        <v>0</v>
      </c>
      <c r="J577" s="154"/>
      <c r="K577" s="19">
        <f>SUM(K534:K576)</f>
        <v>0</v>
      </c>
      <c r="L577" s="21">
        <f>SUM(L534:L576)</f>
        <v>0</v>
      </c>
      <c r="M577" s="21">
        <f>SUM(M534:M576)</f>
        <v>0</v>
      </c>
      <c r="N577" s="21">
        <f>SUM(N534:N576)</f>
        <v>0</v>
      </c>
      <c r="O577" s="155"/>
      <c r="P577" s="122"/>
      <c r="Q577" s="9"/>
    </row>
    <row r="578" spans="1:17" ht="15.75">
      <c r="A578" s="539" t="s">
        <v>497</v>
      </c>
      <c r="B578" s="539"/>
      <c r="C578" s="539"/>
      <c r="D578" s="539"/>
      <c r="E578" s="539"/>
      <c r="F578" s="539"/>
      <c r="G578" s="539"/>
      <c r="H578" s="158">
        <f>H577+H525+H472+H419+H366+H313+H260+H207+H154+H101+H48</f>
        <v>0</v>
      </c>
      <c r="I578" s="159">
        <f>I577+I525+I472+I419+I366+I313+I260+I207+I154+I101+I48</f>
        <v>0</v>
      </c>
      <c r="J578" s="120"/>
      <c r="K578" s="158">
        <f>K577+K525+K472+K419+K366+K313+K260+K207+K154+K101+K48</f>
        <v>0</v>
      </c>
      <c r="L578" s="159">
        <f>L577+L525+L472+L419+L366+L313+L260+L207+L154+L101+L48</f>
        <v>0</v>
      </c>
      <c r="M578" s="159">
        <f>M577+M525+M472+M419+M366+M313+M260+M207+M154+M101+M48</f>
        <v>0</v>
      </c>
      <c r="N578" s="159">
        <f>N577+N525+N472+N419+N366+N313+N260+N207+N154+N101+N48</f>
        <v>0</v>
      </c>
      <c r="O578" s="155"/>
      <c r="P578" s="122"/>
      <c r="Q578" s="9"/>
    </row>
    <row r="579" spans="1:17" ht="12.75">
      <c r="A579" s="1" t="e">
        <f>CONCATENATE("Число порядкових номерів на сторінці: ",ЧислоПрописом(COUNTA(A534:A576))," (з ",A534," по ",A576,")")</f>
        <v>#NAME?</v>
      </c>
      <c r="B579" s="122"/>
      <c r="C579" s="122"/>
      <c r="D579" s="122"/>
      <c r="E579" s="122"/>
      <c r="F579" s="122"/>
      <c r="G579" s="135" t="e">
        <f>CONCATENATE("Загальна кількість у натуральних вимірах фактично на сторінці: ",ЧислоПрописом(H577))</f>
        <v>#NAME?</v>
      </c>
      <c r="H579" s="155"/>
      <c r="I579" s="156"/>
      <c r="J579" s="154"/>
      <c r="K579" s="155"/>
      <c r="L579" s="156"/>
      <c r="M579" s="156"/>
      <c r="N579" s="156"/>
      <c r="O579" s="155"/>
      <c r="P579" s="122"/>
      <c r="Q579" s="9"/>
    </row>
    <row r="580" spans="2:17" ht="12.75">
      <c r="B580" s="132"/>
      <c r="C580" s="132"/>
      <c r="E580" s="122"/>
      <c r="G580" s="135" t="e">
        <f>CONCATENATE("Загальна кількість у натуральних вимірах за даними бухобліку на сторінці: ",ЧислоПрописом(K577))</f>
        <v>#NAME?</v>
      </c>
      <c r="H580" s="155"/>
      <c r="I580" s="156"/>
      <c r="J580" s="154"/>
      <c r="K580" s="155"/>
      <c r="L580" s="156"/>
      <c r="M580" s="156"/>
      <c r="N580" s="156"/>
      <c r="O580" s="155"/>
      <c r="P580" s="122"/>
      <c r="Q580" s="9"/>
    </row>
    <row r="581" spans="1:9" ht="15.75">
      <c r="A581" s="8"/>
      <c r="B581" s="14"/>
      <c r="C581" s="14"/>
      <c r="D581" s="14"/>
      <c r="E581" s="14"/>
      <c r="F581" s="14"/>
      <c r="G581" s="14"/>
      <c r="H581" s="14"/>
      <c r="I581" s="14"/>
    </row>
    <row r="582" spans="1:3" ht="15.75">
      <c r="A582" s="6" t="s">
        <v>35</v>
      </c>
      <c r="C582" s="4" t="e">
        <f>CONCATENATE("а) кількість порядкових номерів - ",ЧислоПрописом(COUNT(A534:A576,A481:A524,A428:A471,A375:A418,A322:A365,A269:A312,A216:A259,A163:A206,A110:A153,A57:A100,A42:A47)))</f>
        <v>#NAME?</v>
      </c>
    </row>
    <row r="583" spans="3:6" ht="12" customHeight="1">
      <c r="C583" s="4"/>
      <c r="F583" s="15" t="s">
        <v>28</v>
      </c>
    </row>
    <row r="584" spans="1:9" ht="15.75">
      <c r="A584" s="2" t="s">
        <v>29</v>
      </c>
      <c r="C584" s="6" t="e">
        <f>CONCATENATE("б) загальна кількість одиниць,  фактично - ",ЧислоПрописом(H578))</f>
        <v>#NAME?</v>
      </c>
      <c r="I584" s="16"/>
    </row>
    <row r="585" spans="3:7" ht="11.25" customHeight="1">
      <c r="C585" s="4"/>
      <c r="D585" s="13" t="s">
        <v>30</v>
      </c>
      <c r="G585" s="15" t="s">
        <v>28</v>
      </c>
    </row>
    <row r="586" spans="1:9" ht="15.75">
      <c r="A586" s="2" t="s">
        <v>31</v>
      </c>
      <c r="C586" s="6" t="e">
        <f>CONCATENATE("в) вартість фактична - ",СумаПрописом(I578))</f>
        <v>#NAME?</v>
      </c>
      <c r="I586" s="16"/>
    </row>
    <row r="587" spans="3:5" ht="11.25" customHeight="1">
      <c r="C587" s="4"/>
      <c r="E587" s="15" t="s">
        <v>28</v>
      </c>
    </row>
    <row r="588" spans="3:9" ht="15.75">
      <c r="C588" s="6" t="e">
        <f>CONCATENATE("г) загальна кількість одиниць,  за даними бухгалтерського обліку - ",ЧислоПрописом(K578))</f>
        <v>#NAME?</v>
      </c>
      <c r="I588" s="16"/>
    </row>
    <row r="589" spans="1:9" ht="12" customHeight="1">
      <c r="A589" s="2" t="s">
        <v>29</v>
      </c>
      <c r="C589" s="4"/>
      <c r="I589" s="15" t="s">
        <v>28</v>
      </c>
    </row>
    <row r="590" spans="1:9" ht="15.75">
      <c r="A590" s="2" t="s">
        <v>32</v>
      </c>
      <c r="C590" s="6" t="e">
        <f>CONCATENATE("ґ) вартість за даними бухгалтерського обліку - ",СумаПрописом(L578))</f>
        <v>#NAME?</v>
      </c>
      <c r="I590" s="16"/>
    </row>
    <row r="591" spans="1:13" ht="12.75">
      <c r="A591" s="160" t="s">
        <v>33</v>
      </c>
      <c r="B591" s="161"/>
      <c r="C591" s="161"/>
      <c r="D591" s="161"/>
      <c r="E591" s="161"/>
      <c r="F591" s="161"/>
      <c r="G591" s="161"/>
      <c r="H591" s="161"/>
      <c r="I591" s="162" t="s">
        <v>28</v>
      </c>
      <c r="J591" s="161"/>
      <c r="K591" s="161"/>
      <c r="L591" s="161"/>
      <c r="M591" s="161"/>
    </row>
    <row r="592" spans="1:13" ht="15.75">
      <c r="A592" s="163" t="s">
        <v>126</v>
      </c>
      <c r="B592" s="164"/>
      <c r="C592" s="540">
        <f>Заполнить!B12</f>
        <v>0</v>
      </c>
      <c r="D592" s="540"/>
      <c r="E592" s="540"/>
      <c r="F592" s="540"/>
      <c r="G592" s="540"/>
      <c r="H592" s="166"/>
      <c r="I592" s="167"/>
      <c r="J592" s="166"/>
      <c r="K592" s="541">
        <f>Заполнить!H12</f>
        <v>0</v>
      </c>
      <c r="L592" s="541"/>
      <c r="M592" s="541"/>
    </row>
    <row r="593" spans="1:13" ht="12.75">
      <c r="A593" s="164"/>
      <c r="B593" s="164"/>
      <c r="C593" s="542" t="s">
        <v>7</v>
      </c>
      <c r="D593" s="542"/>
      <c r="E593" s="542"/>
      <c r="F593" s="542"/>
      <c r="G593" s="542"/>
      <c r="H593" s="169"/>
      <c r="I593" s="168" t="s">
        <v>8</v>
      </c>
      <c r="J593" s="169"/>
      <c r="K593" s="542" t="s">
        <v>48</v>
      </c>
      <c r="L593" s="542"/>
      <c r="M593" s="542"/>
    </row>
    <row r="594" spans="1:13" ht="15.75">
      <c r="A594" s="163" t="s">
        <v>127</v>
      </c>
      <c r="B594" s="164"/>
      <c r="C594" s="540">
        <f>Заполнить!B13</f>
        <v>0</v>
      </c>
      <c r="D594" s="540"/>
      <c r="E594" s="540"/>
      <c r="F594" s="540"/>
      <c r="G594" s="540"/>
      <c r="H594" s="166"/>
      <c r="I594" s="167"/>
      <c r="J594" s="166"/>
      <c r="K594" s="541">
        <f>Заполнить!H13</f>
        <v>0</v>
      </c>
      <c r="L594" s="541"/>
      <c r="M594" s="541"/>
    </row>
    <row r="595" spans="1:13" ht="12.75">
      <c r="A595" s="164"/>
      <c r="B595" s="164"/>
      <c r="C595" s="542" t="s">
        <v>7</v>
      </c>
      <c r="D595" s="542"/>
      <c r="E595" s="542"/>
      <c r="F595" s="542"/>
      <c r="G595" s="542"/>
      <c r="H595" s="169"/>
      <c r="I595" s="168" t="s">
        <v>8</v>
      </c>
      <c r="J595" s="169"/>
      <c r="K595" s="542" t="s">
        <v>48</v>
      </c>
      <c r="L595" s="542"/>
      <c r="M595" s="542"/>
    </row>
    <row r="596" spans="1:16" ht="15.75">
      <c r="A596" s="164"/>
      <c r="B596" s="164"/>
      <c r="C596" s="540">
        <f>Заполнить!B14</f>
        <v>0</v>
      </c>
      <c r="D596" s="540"/>
      <c r="E596" s="540"/>
      <c r="F596" s="540"/>
      <c r="G596" s="540"/>
      <c r="H596" s="166"/>
      <c r="I596" s="167"/>
      <c r="J596" s="166"/>
      <c r="K596" s="541">
        <f>Заполнить!H14</f>
        <v>0</v>
      </c>
      <c r="L596" s="541"/>
      <c r="M596" s="541"/>
      <c r="N596" s="6"/>
      <c r="O596" s="6"/>
      <c r="P596" s="6"/>
    </row>
    <row r="597" spans="1:16" ht="12.75" customHeight="1">
      <c r="A597" s="164"/>
      <c r="B597" s="164"/>
      <c r="C597" s="542" t="s">
        <v>7</v>
      </c>
      <c r="D597" s="542"/>
      <c r="E597" s="542"/>
      <c r="F597" s="542"/>
      <c r="G597" s="542"/>
      <c r="H597" s="169"/>
      <c r="I597" s="168" t="s">
        <v>8</v>
      </c>
      <c r="J597" s="169"/>
      <c r="K597" s="542" t="s">
        <v>48</v>
      </c>
      <c r="L597" s="542"/>
      <c r="M597" s="542"/>
      <c r="N597" s="6"/>
      <c r="O597" s="6"/>
      <c r="P597" s="6"/>
    </row>
    <row r="598" spans="1:16" ht="15.75">
      <c r="A598" s="164"/>
      <c r="B598" s="164"/>
      <c r="C598" s="540">
        <f>Заполнить!B15</f>
        <v>0</v>
      </c>
      <c r="D598" s="540"/>
      <c r="E598" s="540"/>
      <c r="F598" s="540"/>
      <c r="G598" s="540"/>
      <c r="H598" s="166"/>
      <c r="I598" s="167"/>
      <c r="J598" s="166"/>
      <c r="K598" s="541">
        <f>Заполнить!H15</f>
        <v>0</v>
      </c>
      <c r="L598" s="541"/>
      <c r="M598" s="541"/>
      <c r="N598" s="6"/>
      <c r="O598" s="6"/>
      <c r="P598" s="6"/>
    </row>
    <row r="599" spans="1:16" ht="12.75" customHeight="1">
      <c r="A599" s="164"/>
      <c r="B599" s="164"/>
      <c r="C599" s="542" t="s">
        <v>7</v>
      </c>
      <c r="D599" s="542"/>
      <c r="E599" s="542"/>
      <c r="F599" s="542"/>
      <c r="G599" s="542"/>
      <c r="H599" s="169"/>
      <c r="I599" s="168" t="s">
        <v>8</v>
      </c>
      <c r="J599" s="169"/>
      <c r="K599" s="542" t="s">
        <v>48</v>
      </c>
      <c r="L599" s="542"/>
      <c r="M599" s="542"/>
      <c r="N599" s="6"/>
      <c r="O599" s="6"/>
      <c r="P599" s="6"/>
    </row>
    <row r="600" spans="1:16" ht="12.75" customHeight="1">
      <c r="A600" s="164"/>
      <c r="B600" s="164"/>
      <c r="C600" s="540">
        <f>Заполнить!B16</f>
        <v>0</v>
      </c>
      <c r="D600" s="540"/>
      <c r="E600" s="540"/>
      <c r="F600" s="540"/>
      <c r="G600" s="540"/>
      <c r="H600" s="166"/>
      <c r="I600" s="167"/>
      <c r="J600" s="166"/>
      <c r="K600" s="541">
        <f>Заполнить!H16</f>
        <v>0</v>
      </c>
      <c r="L600" s="541"/>
      <c r="M600" s="541"/>
      <c r="N600" s="6"/>
      <c r="O600" s="6"/>
      <c r="P600" s="6"/>
    </row>
    <row r="601" spans="1:16" ht="12.75" customHeight="1">
      <c r="A601" s="164"/>
      <c r="B601" s="164"/>
      <c r="C601" s="542" t="s">
        <v>7</v>
      </c>
      <c r="D601" s="542"/>
      <c r="E601" s="542"/>
      <c r="F601" s="542"/>
      <c r="G601" s="542"/>
      <c r="H601" s="169"/>
      <c r="I601" s="168" t="s">
        <v>8</v>
      </c>
      <c r="J601" s="169"/>
      <c r="K601" s="542" t="s">
        <v>48</v>
      </c>
      <c r="L601" s="542"/>
      <c r="M601" s="542"/>
      <c r="N601" s="6"/>
      <c r="O601" s="6"/>
      <c r="P601" s="6"/>
    </row>
    <row r="602" spans="1:16" ht="12.75" customHeight="1" hidden="1">
      <c r="A602" s="164"/>
      <c r="B602" s="164"/>
      <c r="C602" s="540">
        <f>Заполнить!B17</f>
        <v>0</v>
      </c>
      <c r="D602" s="540"/>
      <c r="E602" s="540"/>
      <c r="F602" s="540"/>
      <c r="G602" s="540"/>
      <c r="H602" s="166"/>
      <c r="I602" s="167"/>
      <c r="J602" s="166"/>
      <c r="K602" s="541">
        <f>Заполнить!H17</f>
        <v>0</v>
      </c>
      <c r="L602" s="541"/>
      <c r="M602" s="541"/>
      <c r="N602" s="6"/>
      <c r="O602" s="6"/>
      <c r="P602" s="6"/>
    </row>
    <row r="603" spans="1:16" ht="12.75" customHeight="1" hidden="1">
      <c r="A603" s="164"/>
      <c r="B603" s="164"/>
      <c r="C603" s="542" t="s">
        <v>7</v>
      </c>
      <c r="D603" s="542"/>
      <c r="E603" s="542"/>
      <c r="F603" s="542"/>
      <c r="G603" s="542"/>
      <c r="H603" s="169"/>
      <c r="I603" s="168" t="s">
        <v>8</v>
      </c>
      <c r="J603" s="169"/>
      <c r="K603" s="542" t="s">
        <v>48</v>
      </c>
      <c r="L603" s="542"/>
      <c r="M603" s="542"/>
      <c r="N603" s="6"/>
      <c r="O603" s="6"/>
      <c r="P603" s="6"/>
    </row>
    <row r="604" spans="1:16" ht="12.75" customHeight="1" hidden="1">
      <c r="A604" s="164"/>
      <c r="B604" s="164"/>
      <c r="C604" s="540">
        <f>Заполнить!B18</f>
        <v>0</v>
      </c>
      <c r="D604" s="540"/>
      <c r="E604" s="540"/>
      <c r="F604" s="540"/>
      <c r="G604" s="540"/>
      <c r="H604" s="166"/>
      <c r="I604" s="167"/>
      <c r="J604" s="166"/>
      <c r="K604" s="541">
        <f>Заполнить!H18</f>
        <v>0</v>
      </c>
      <c r="L604" s="541"/>
      <c r="M604" s="541"/>
      <c r="N604" s="6"/>
      <c r="O604" s="6"/>
      <c r="P604" s="6"/>
    </row>
    <row r="605" spans="1:16" ht="12.75" customHeight="1" hidden="1">
      <c r="A605" s="164"/>
      <c r="B605" s="164"/>
      <c r="C605" s="542" t="s">
        <v>7</v>
      </c>
      <c r="D605" s="542"/>
      <c r="E605" s="542"/>
      <c r="F605" s="542"/>
      <c r="G605" s="542"/>
      <c r="H605" s="169"/>
      <c r="I605" s="168" t="s">
        <v>8</v>
      </c>
      <c r="J605" s="169"/>
      <c r="K605" s="542" t="s">
        <v>48</v>
      </c>
      <c r="L605" s="542"/>
      <c r="M605" s="542"/>
      <c r="N605" s="6"/>
      <c r="O605" s="6"/>
      <c r="P605" s="6"/>
    </row>
    <row r="606" spans="1:16" ht="12.75" customHeight="1" hidden="1">
      <c r="A606" s="164"/>
      <c r="B606" s="164"/>
      <c r="C606" s="540">
        <f>Заполнить!B19</f>
        <v>0</v>
      </c>
      <c r="D606" s="540"/>
      <c r="E606" s="540"/>
      <c r="F606" s="540"/>
      <c r="G606" s="540"/>
      <c r="H606" s="166"/>
      <c r="I606" s="167"/>
      <c r="J606" s="166"/>
      <c r="K606" s="541">
        <f>Заполнить!H19</f>
        <v>0</v>
      </c>
      <c r="L606" s="541"/>
      <c r="M606" s="541"/>
      <c r="N606" s="6"/>
      <c r="O606" s="6"/>
      <c r="P606" s="6"/>
    </row>
    <row r="607" spans="1:16" ht="12.75" customHeight="1" hidden="1">
      <c r="A607" s="164"/>
      <c r="B607" s="164"/>
      <c r="C607" s="542" t="s">
        <v>7</v>
      </c>
      <c r="D607" s="542"/>
      <c r="E607" s="542"/>
      <c r="F607" s="542"/>
      <c r="G607" s="542"/>
      <c r="H607" s="169"/>
      <c r="I607" s="168" t="s">
        <v>8</v>
      </c>
      <c r="J607" s="169"/>
      <c r="K607" s="542" t="s">
        <v>48</v>
      </c>
      <c r="L607" s="542"/>
      <c r="M607" s="542"/>
      <c r="N607" s="6"/>
      <c r="O607" s="6"/>
      <c r="P607" s="6"/>
    </row>
    <row r="608" spans="1:16" ht="12.75" customHeight="1" hidden="1">
      <c r="A608" s="164"/>
      <c r="B608" s="164"/>
      <c r="C608" s="540">
        <f>Заполнить!B20</f>
        <v>0</v>
      </c>
      <c r="D608" s="540"/>
      <c r="E608" s="540"/>
      <c r="F608" s="540"/>
      <c r="G608" s="540"/>
      <c r="H608" s="166"/>
      <c r="I608" s="167"/>
      <c r="J608" s="166"/>
      <c r="K608" s="541">
        <f>Заполнить!H20</f>
        <v>0</v>
      </c>
      <c r="L608" s="541"/>
      <c r="M608" s="541"/>
      <c r="N608" s="6"/>
      <c r="O608" s="6"/>
      <c r="P608" s="6"/>
    </row>
    <row r="609" spans="1:16" ht="12.75" customHeight="1" hidden="1">
      <c r="A609" s="164"/>
      <c r="B609" s="164"/>
      <c r="C609" s="542" t="s">
        <v>7</v>
      </c>
      <c r="D609" s="542"/>
      <c r="E609" s="542"/>
      <c r="F609" s="542"/>
      <c r="G609" s="542"/>
      <c r="H609" s="169"/>
      <c r="I609" s="168" t="s">
        <v>8</v>
      </c>
      <c r="J609" s="169"/>
      <c r="K609" s="542" t="s">
        <v>48</v>
      </c>
      <c r="L609" s="542"/>
      <c r="M609" s="542"/>
      <c r="N609" s="6"/>
      <c r="O609" s="6"/>
      <c r="P609" s="6"/>
    </row>
    <row r="610" spans="1:16" ht="12.75" customHeight="1" hidden="1">
      <c r="A610" s="164"/>
      <c r="B610" s="164"/>
      <c r="C610" s="540">
        <f>Заполнить!B21</f>
        <v>0</v>
      </c>
      <c r="D610" s="540"/>
      <c r="E610" s="540"/>
      <c r="F610" s="540"/>
      <c r="G610" s="540"/>
      <c r="H610" s="166"/>
      <c r="I610" s="167"/>
      <c r="J610" s="166"/>
      <c r="K610" s="541">
        <f>Заполнить!H21</f>
        <v>0</v>
      </c>
      <c r="L610" s="541"/>
      <c r="M610" s="541"/>
      <c r="N610" s="6"/>
      <c r="O610" s="6"/>
      <c r="P610" s="6"/>
    </row>
    <row r="611" spans="1:16" ht="12.75" customHeight="1" hidden="1">
      <c r="A611" s="164"/>
      <c r="B611" s="164"/>
      <c r="C611" s="542" t="s">
        <v>7</v>
      </c>
      <c r="D611" s="542"/>
      <c r="E611" s="542"/>
      <c r="F611" s="542"/>
      <c r="G611" s="542"/>
      <c r="H611" s="169"/>
      <c r="I611" s="168" t="s">
        <v>8</v>
      </c>
      <c r="J611" s="169"/>
      <c r="K611" s="542" t="s">
        <v>48</v>
      </c>
      <c r="L611" s="542"/>
      <c r="M611" s="542"/>
      <c r="N611" s="6"/>
      <c r="O611" s="6"/>
      <c r="P611" s="6"/>
    </row>
    <row r="612" spans="1:16" ht="12.75" customHeight="1" hidden="1">
      <c r="A612" s="164"/>
      <c r="B612" s="164"/>
      <c r="C612" s="540">
        <f>Заполнить!B22</f>
        <v>0</v>
      </c>
      <c r="D612" s="540"/>
      <c r="E612" s="540"/>
      <c r="F612" s="540"/>
      <c r="G612" s="540"/>
      <c r="H612" s="166"/>
      <c r="I612" s="167"/>
      <c r="J612" s="166"/>
      <c r="K612" s="541">
        <f>Заполнить!H22</f>
        <v>0</v>
      </c>
      <c r="L612" s="541"/>
      <c r="M612" s="541"/>
      <c r="N612" s="6"/>
      <c r="O612" s="6"/>
      <c r="P612" s="6"/>
    </row>
    <row r="613" spans="1:16" ht="12.75" customHeight="1" hidden="1">
      <c r="A613" s="164"/>
      <c r="B613" s="164"/>
      <c r="C613" s="542" t="s">
        <v>7</v>
      </c>
      <c r="D613" s="542"/>
      <c r="E613" s="542"/>
      <c r="F613" s="542"/>
      <c r="G613" s="542"/>
      <c r="H613" s="169"/>
      <c r="I613" s="168" t="s">
        <v>8</v>
      </c>
      <c r="J613" s="169"/>
      <c r="K613" s="542" t="s">
        <v>48</v>
      </c>
      <c r="L613" s="542"/>
      <c r="M613" s="542"/>
      <c r="N613" s="6"/>
      <c r="O613" s="6"/>
      <c r="P613" s="6"/>
    </row>
    <row r="614" spans="1:16" ht="12.75" customHeight="1" hidden="1">
      <c r="A614" s="164"/>
      <c r="B614" s="164"/>
      <c r="C614" s="540">
        <f>Заполнить!B23</f>
        <v>0</v>
      </c>
      <c r="D614" s="540"/>
      <c r="E614" s="540"/>
      <c r="F614" s="540"/>
      <c r="G614" s="540"/>
      <c r="H614" s="166"/>
      <c r="I614" s="167"/>
      <c r="J614" s="166"/>
      <c r="K614" s="541">
        <f>Заполнить!H23</f>
        <v>0</v>
      </c>
      <c r="L614" s="541"/>
      <c r="M614" s="541"/>
      <c r="N614" s="6"/>
      <c r="O614" s="6"/>
      <c r="P614" s="6"/>
    </row>
    <row r="615" spans="1:16" ht="12.75" customHeight="1" hidden="1">
      <c r="A615" s="164"/>
      <c r="B615" s="164"/>
      <c r="C615" s="542" t="s">
        <v>7</v>
      </c>
      <c r="D615" s="542"/>
      <c r="E615" s="542"/>
      <c r="F615" s="542"/>
      <c r="G615" s="542"/>
      <c r="H615" s="169"/>
      <c r="I615" s="168" t="s">
        <v>8</v>
      </c>
      <c r="J615" s="169"/>
      <c r="K615" s="542" t="s">
        <v>48</v>
      </c>
      <c r="L615" s="542"/>
      <c r="M615" s="542"/>
      <c r="N615" s="6"/>
      <c r="O615" s="6"/>
      <c r="P615" s="6"/>
    </row>
    <row r="616" spans="1:16" ht="12.75" customHeight="1" hidden="1">
      <c r="A616" s="164"/>
      <c r="B616" s="164"/>
      <c r="C616" s="540">
        <f>Заполнить!B24</f>
        <v>0</v>
      </c>
      <c r="D616" s="540"/>
      <c r="E616" s="540"/>
      <c r="F616" s="540"/>
      <c r="G616" s="540"/>
      <c r="H616" s="166"/>
      <c r="I616" s="167"/>
      <c r="J616" s="166"/>
      <c r="K616" s="541">
        <f>Заполнить!H24</f>
        <v>0</v>
      </c>
      <c r="L616" s="541"/>
      <c r="M616" s="541"/>
      <c r="N616" s="6"/>
      <c r="O616" s="6"/>
      <c r="P616" s="6"/>
    </row>
    <row r="617" spans="1:16" ht="12.75" customHeight="1" hidden="1">
      <c r="A617" s="164"/>
      <c r="B617" s="164"/>
      <c r="C617" s="542" t="s">
        <v>7</v>
      </c>
      <c r="D617" s="542"/>
      <c r="E617" s="542"/>
      <c r="F617" s="542"/>
      <c r="G617" s="542"/>
      <c r="H617" s="169"/>
      <c r="I617" s="168" t="s">
        <v>8</v>
      </c>
      <c r="J617" s="169"/>
      <c r="K617" s="542" t="s">
        <v>48</v>
      </c>
      <c r="L617" s="542"/>
      <c r="M617" s="542"/>
      <c r="N617" s="6"/>
      <c r="O617" s="6"/>
      <c r="P617" s="6"/>
    </row>
    <row r="618" spans="1:16" ht="12.75" customHeight="1" hidden="1">
      <c r="A618" s="164"/>
      <c r="B618" s="164"/>
      <c r="C618" s="540">
        <f>Заполнить!B25</f>
        <v>0</v>
      </c>
      <c r="D618" s="540"/>
      <c r="E618" s="540"/>
      <c r="F618" s="540"/>
      <c r="G618" s="540"/>
      <c r="H618" s="166"/>
      <c r="I618" s="167"/>
      <c r="J618" s="166"/>
      <c r="K618" s="541">
        <f>Заполнить!H25</f>
        <v>0</v>
      </c>
      <c r="L618" s="541"/>
      <c r="M618" s="541"/>
      <c r="N618" s="6"/>
      <c r="O618" s="6"/>
      <c r="P618" s="6"/>
    </row>
    <row r="619" spans="1:16" ht="12.75" customHeight="1" hidden="1">
      <c r="A619" s="164"/>
      <c r="B619" s="164"/>
      <c r="C619" s="542" t="s">
        <v>7</v>
      </c>
      <c r="D619" s="542"/>
      <c r="E619" s="542"/>
      <c r="F619" s="542"/>
      <c r="G619" s="542"/>
      <c r="H619" s="169"/>
      <c r="I619" s="168" t="s">
        <v>8</v>
      </c>
      <c r="J619" s="169"/>
      <c r="K619" s="542" t="s">
        <v>48</v>
      </c>
      <c r="L619" s="542"/>
      <c r="M619" s="542"/>
      <c r="N619" s="6"/>
      <c r="O619" s="6"/>
      <c r="P619" s="6"/>
    </row>
    <row r="620" spans="1:16" ht="12.75" customHeight="1" hidden="1">
      <c r="A620" s="164"/>
      <c r="B620" s="164"/>
      <c r="C620" s="540">
        <f>Заполнить!B26</f>
        <v>0</v>
      </c>
      <c r="D620" s="540"/>
      <c r="E620" s="540"/>
      <c r="F620" s="540"/>
      <c r="G620" s="540"/>
      <c r="H620" s="166"/>
      <c r="I620" s="167"/>
      <c r="J620" s="166"/>
      <c r="K620" s="541">
        <f>Заполнить!H26</f>
        <v>0</v>
      </c>
      <c r="L620" s="541"/>
      <c r="M620" s="541"/>
      <c r="N620" s="6"/>
      <c r="O620" s="6"/>
      <c r="P620" s="6"/>
    </row>
    <row r="621" spans="1:13" ht="12.75" hidden="1">
      <c r="A621" s="161"/>
      <c r="B621" s="161"/>
      <c r="C621" s="542" t="s">
        <v>7</v>
      </c>
      <c r="D621" s="542"/>
      <c r="E621" s="542"/>
      <c r="F621" s="542"/>
      <c r="G621" s="542"/>
      <c r="H621" s="169"/>
      <c r="I621" s="168" t="s">
        <v>8</v>
      </c>
      <c r="J621" s="169"/>
      <c r="K621" s="542" t="s">
        <v>48</v>
      </c>
      <c r="L621" s="542"/>
      <c r="M621" s="542"/>
    </row>
    <row r="622" spans="1:16" ht="15.75" customHeight="1">
      <c r="A622" s="522" t="str">
        <f>CONCATENATE("Усі цінності, пронумеровані в цьому інвентаризаційному описі з №",A42," до №",A576,",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22" s="522"/>
      <c r="C622" s="522"/>
      <c r="D622" s="522"/>
      <c r="E622" s="522"/>
      <c r="F622" s="522"/>
      <c r="G622" s="522"/>
      <c r="H622" s="522"/>
      <c r="I622" s="522"/>
      <c r="J622" s="522"/>
      <c r="K622" s="522"/>
      <c r="L622" s="522"/>
      <c r="M622" s="522"/>
      <c r="N622" s="522"/>
      <c r="O622" s="522"/>
      <c r="P622" s="522"/>
    </row>
    <row r="623" spans="1:16" ht="15.75" customHeight="1">
      <c r="A623" s="522"/>
      <c r="B623" s="522"/>
      <c r="C623" s="522"/>
      <c r="D623" s="522"/>
      <c r="E623" s="522"/>
      <c r="F623" s="522"/>
      <c r="G623" s="522"/>
      <c r="H623" s="522"/>
      <c r="I623" s="522"/>
      <c r="J623" s="522"/>
      <c r="K623" s="522"/>
      <c r="L623" s="522"/>
      <c r="M623" s="522"/>
      <c r="N623" s="522"/>
      <c r="O623" s="522"/>
      <c r="P623" s="522"/>
    </row>
    <row r="624" ht="30.75" customHeight="1">
      <c r="A624" s="17" t="s">
        <v>6</v>
      </c>
    </row>
    <row r="625" spans="1:12" ht="12.75">
      <c r="A625" s="2" t="str">
        <f>Заполнить!B6</f>
        <v>«21» грудня 2019 р. №</v>
      </c>
      <c r="C625" s="543">
        <f>C23</f>
        <v>0</v>
      </c>
      <c r="D625" s="543"/>
      <c r="E625" s="543"/>
      <c r="F625" s="543"/>
      <c r="H625" s="25"/>
      <c r="J625" s="543">
        <f>I23</f>
        <v>0</v>
      </c>
      <c r="K625" s="543"/>
      <c r="L625" s="543"/>
    </row>
    <row r="626" spans="1:12" ht="12.75">
      <c r="A626" s="3"/>
      <c r="C626" s="518" t="s">
        <v>143</v>
      </c>
      <c r="D626" s="518"/>
      <c r="E626" s="518"/>
      <c r="F626" s="518"/>
      <c r="H626" s="95" t="s">
        <v>142</v>
      </c>
      <c r="J626" s="518" t="s">
        <v>48</v>
      </c>
      <c r="K626" s="518"/>
      <c r="L626" s="518"/>
    </row>
    <row r="627" spans="1:12" ht="15.75">
      <c r="A627" s="6" t="s">
        <v>270</v>
      </c>
      <c r="D627" s="543"/>
      <c r="E627" s="543"/>
      <c r="F627" s="543"/>
      <c r="H627" s="96"/>
      <c r="J627" s="546"/>
      <c r="K627" s="546"/>
      <c r="L627" s="546"/>
    </row>
    <row r="628" spans="4:12" ht="12.75">
      <c r="D628" s="525" t="s">
        <v>7</v>
      </c>
      <c r="E628" s="525"/>
      <c r="F628" s="525"/>
      <c r="H628" s="95" t="s">
        <v>8</v>
      </c>
      <c r="J628" s="518" t="s">
        <v>48</v>
      </c>
      <c r="K628" s="518"/>
      <c r="L628" s="518"/>
    </row>
    <row r="629" ht="15.75">
      <c r="A629" s="6" t="s">
        <v>37</v>
      </c>
    </row>
    <row r="630" spans="1:12" ht="12.75">
      <c r="A630" s="2" t="str">
        <f>Заполнить!B6</f>
        <v>«21» грудня 2019 р. №</v>
      </c>
      <c r="C630" s="546"/>
      <c r="D630" s="546"/>
      <c r="E630" s="546"/>
      <c r="F630" s="546"/>
      <c r="H630" s="25"/>
      <c r="J630" s="544"/>
      <c r="K630" s="544"/>
      <c r="L630" s="544"/>
    </row>
    <row r="631" spans="1:12" ht="12.75">
      <c r="A631" s="3" t="s">
        <v>38</v>
      </c>
      <c r="C631" s="525" t="s">
        <v>7</v>
      </c>
      <c r="D631" s="525"/>
      <c r="E631" s="525"/>
      <c r="F631" s="525"/>
      <c r="H631" s="95" t="s">
        <v>8</v>
      </c>
      <c r="J631" s="545" t="s">
        <v>48</v>
      </c>
      <c r="K631" s="545"/>
      <c r="L631" s="545"/>
    </row>
    <row r="632" ht="12.75">
      <c r="A632" s="3" t="s">
        <v>39</v>
      </c>
    </row>
    <row r="633" ht="12.75">
      <c r="A633" s="22" t="s">
        <v>40</v>
      </c>
    </row>
  </sheetData>
  <sheetProtection/>
  <mergeCells count="315">
    <mergeCell ref="C621:G621"/>
    <mergeCell ref="K621:M621"/>
    <mergeCell ref="C618:G618"/>
    <mergeCell ref="K618:M618"/>
    <mergeCell ref="C619:G619"/>
    <mergeCell ref="K619:M619"/>
    <mergeCell ref="C620:G620"/>
    <mergeCell ref="K620:M620"/>
    <mergeCell ref="C616:G616"/>
    <mergeCell ref="K616:M616"/>
    <mergeCell ref="C617:G617"/>
    <mergeCell ref="K617:M617"/>
    <mergeCell ref="C597:G597"/>
    <mergeCell ref="K597:M597"/>
    <mergeCell ref="C613:G613"/>
    <mergeCell ref="K613:M613"/>
    <mergeCell ref="C614:G614"/>
    <mergeCell ref="K614:M614"/>
    <mergeCell ref="C615:G615"/>
    <mergeCell ref="K615:M615"/>
    <mergeCell ref="C610:G610"/>
    <mergeCell ref="K610:M610"/>
    <mergeCell ref="C611:G611"/>
    <mergeCell ref="K611:M611"/>
    <mergeCell ref="C612:G612"/>
    <mergeCell ref="K612:M612"/>
    <mergeCell ref="C607:G607"/>
    <mergeCell ref="K607:M607"/>
    <mergeCell ref="C608:G608"/>
    <mergeCell ref="K608:M608"/>
    <mergeCell ref="C609:G609"/>
    <mergeCell ref="K609:M609"/>
    <mergeCell ref="C604:G604"/>
    <mergeCell ref="K604:M604"/>
    <mergeCell ref="C605:G605"/>
    <mergeCell ref="K605:M605"/>
    <mergeCell ref="C606:G606"/>
    <mergeCell ref="K606:M606"/>
    <mergeCell ref="C601:G601"/>
    <mergeCell ref="K601:M601"/>
    <mergeCell ref="C602:G602"/>
    <mergeCell ref="K602:M602"/>
    <mergeCell ref="C603:G603"/>
    <mergeCell ref="K603:M603"/>
    <mergeCell ref="C598:G598"/>
    <mergeCell ref="K598:M598"/>
    <mergeCell ref="C599:G599"/>
    <mergeCell ref="K599:M599"/>
    <mergeCell ref="C600:G600"/>
    <mergeCell ref="K600:M600"/>
    <mergeCell ref="C595:G595"/>
    <mergeCell ref="K595:M595"/>
    <mergeCell ref="C596:G596"/>
    <mergeCell ref="K596:M596"/>
    <mergeCell ref="C592:G592"/>
    <mergeCell ref="K592:M592"/>
    <mergeCell ref="C593:G593"/>
    <mergeCell ref="K593:M593"/>
    <mergeCell ref="C594:G594"/>
    <mergeCell ref="K594:M594"/>
    <mergeCell ref="A4:D4"/>
    <mergeCell ref="A5:D5"/>
    <mergeCell ref="A7:P7"/>
    <mergeCell ref="A8:P8"/>
    <mergeCell ref="A9:P9"/>
    <mergeCell ref="A11:P11"/>
    <mergeCell ref="A12:P12"/>
    <mergeCell ref="A13:P13"/>
    <mergeCell ref="A14:P14"/>
    <mergeCell ref="A15:P15"/>
    <mergeCell ref="B16:D16"/>
    <mergeCell ref="A17:D17"/>
    <mergeCell ref="A19:P19"/>
    <mergeCell ref="A20:P21"/>
    <mergeCell ref="A23:B23"/>
    <mergeCell ref="C23:E23"/>
    <mergeCell ref="I23:K23"/>
    <mergeCell ref="A30:P31"/>
    <mergeCell ref="A35:C35"/>
    <mergeCell ref="A36:A40"/>
    <mergeCell ref="B36:B40"/>
    <mergeCell ref="C36:C40"/>
    <mergeCell ref="D36:F37"/>
    <mergeCell ref="G36:G40"/>
    <mergeCell ref="H36:I38"/>
    <mergeCell ref="J36:J40"/>
    <mergeCell ref="K36:O38"/>
    <mergeCell ref="P36:P40"/>
    <mergeCell ref="Q36:Q37"/>
    <mergeCell ref="D38:D40"/>
    <mergeCell ref="E38:E40"/>
    <mergeCell ref="F38:F40"/>
    <mergeCell ref="H39:H40"/>
    <mergeCell ref="I39:I40"/>
    <mergeCell ref="K39:K40"/>
    <mergeCell ref="L39:L40"/>
    <mergeCell ref="M39:M40"/>
    <mergeCell ref="N39:N40"/>
    <mergeCell ref="O39:O40"/>
    <mergeCell ref="Q39:Q40"/>
    <mergeCell ref="A48:G48"/>
    <mergeCell ref="A51:A55"/>
    <mergeCell ref="B51:B55"/>
    <mergeCell ref="C51:C55"/>
    <mergeCell ref="D51:F52"/>
    <mergeCell ref="G51:G55"/>
    <mergeCell ref="H51:I53"/>
    <mergeCell ref="J51:J55"/>
    <mergeCell ref="K51:O53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O54:O55"/>
    <mergeCell ref="A101:G101"/>
    <mergeCell ref="A104:A108"/>
    <mergeCell ref="B104:B108"/>
    <mergeCell ref="C104:C108"/>
    <mergeCell ref="D104:F105"/>
    <mergeCell ref="G104:G108"/>
    <mergeCell ref="H104:I106"/>
    <mergeCell ref="J104:J108"/>
    <mergeCell ref="K104:O106"/>
    <mergeCell ref="P104:P108"/>
    <mergeCell ref="D106:D108"/>
    <mergeCell ref="E106:E108"/>
    <mergeCell ref="F106:F108"/>
    <mergeCell ref="H107:H108"/>
    <mergeCell ref="I107:I108"/>
    <mergeCell ref="K107:K108"/>
    <mergeCell ref="L107:L108"/>
    <mergeCell ref="M107:M108"/>
    <mergeCell ref="N107:N108"/>
    <mergeCell ref="O107:O108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60:O161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213:O214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66:O267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319:O320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72:O373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425:O426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75:P479"/>
    <mergeCell ref="D477:D479"/>
    <mergeCell ref="E477:E479"/>
    <mergeCell ref="F477:F479"/>
    <mergeCell ref="H478:H479"/>
    <mergeCell ref="I478:I479"/>
    <mergeCell ref="K478:K479"/>
    <mergeCell ref="L478:L479"/>
    <mergeCell ref="M478:M479"/>
    <mergeCell ref="N478:N479"/>
    <mergeCell ref="O478:O479"/>
    <mergeCell ref="A525:G525"/>
    <mergeCell ref="A528:A532"/>
    <mergeCell ref="B528:B532"/>
    <mergeCell ref="C528:C532"/>
    <mergeCell ref="D528:F529"/>
    <mergeCell ref="G528:G532"/>
    <mergeCell ref="H528:I530"/>
    <mergeCell ref="J528:J532"/>
    <mergeCell ref="K528:O530"/>
    <mergeCell ref="P528:P532"/>
    <mergeCell ref="D530:D532"/>
    <mergeCell ref="E530:E532"/>
    <mergeCell ref="F530:F532"/>
    <mergeCell ref="H531:H532"/>
    <mergeCell ref="I531:I532"/>
    <mergeCell ref="K531:K532"/>
    <mergeCell ref="L531:L532"/>
    <mergeCell ref="M531:M532"/>
    <mergeCell ref="N531:N532"/>
    <mergeCell ref="O531:O532"/>
    <mergeCell ref="A577:G577"/>
    <mergeCell ref="A578:G578"/>
    <mergeCell ref="A622:P623"/>
    <mergeCell ref="C625:F625"/>
    <mergeCell ref="J625:L625"/>
    <mergeCell ref="C626:F626"/>
    <mergeCell ref="J626:L626"/>
    <mergeCell ref="D627:F627"/>
    <mergeCell ref="J627:L627"/>
    <mergeCell ref="D628:F628"/>
    <mergeCell ref="J628:L628"/>
    <mergeCell ref="C630:F630"/>
    <mergeCell ref="J630:L630"/>
    <mergeCell ref="C631:F631"/>
    <mergeCell ref="J631:L631"/>
  </mergeCells>
  <dataValidations count="1">
    <dataValidation type="list" allowBlank="1" showInputMessage="1" showErrorMessage="1" sqref="A13:P13">
      <formula1>na</formula1>
    </dataValidation>
  </dataValidations>
  <printOptions/>
  <pageMargins left="0.31496062992125984" right="0.31496062992125984" top="0.34" bottom="0.16" header="0.2" footer="0.16"/>
  <pageSetup horizontalDpi="300" verticalDpi="300" orientation="landscape" paperSize="9" scale="80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2"/>
  <dimension ref="A3:S633"/>
  <sheetViews>
    <sheetView workbookViewId="0" topLeftCell="A16">
      <selection activeCell="A13" sqref="A13:P13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2.375" style="1" bestFit="1" customWidth="1"/>
    <col min="6" max="6" width="9.125" style="1" customWidth="1"/>
    <col min="7" max="7" width="7.125" style="1" customWidth="1"/>
    <col min="8" max="15" width="9.125" style="1" customWidth="1"/>
    <col min="16" max="16" width="13.125" style="1" customWidth="1"/>
    <col min="17" max="19" width="9.125" style="1" customWidth="1"/>
    <col min="20" max="16384" width="9.125" style="1" customWidth="1"/>
  </cols>
  <sheetData>
    <row r="1" ht="12.75"/>
    <row r="2" ht="12.75"/>
    <row r="3" ht="15">
      <c r="K3" s="24" t="s">
        <v>45</v>
      </c>
    </row>
    <row r="4" spans="1:12" ht="15" customHeight="1">
      <c r="A4" s="517" t="str">
        <f>Заполнить!$B$3</f>
        <v>Петрівська селищна рада</v>
      </c>
      <c r="B4" s="517"/>
      <c r="C4" s="517"/>
      <c r="D4" s="517"/>
      <c r="K4" s="24" t="s">
        <v>46</v>
      </c>
      <c r="L4" s="23"/>
    </row>
    <row r="5" spans="1:12" ht="15" customHeight="1">
      <c r="A5" s="518" t="s">
        <v>47</v>
      </c>
      <c r="B5" s="518"/>
      <c r="C5" s="518"/>
      <c r="D5" s="518"/>
      <c r="K5" s="13" t="s">
        <v>98</v>
      </c>
      <c r="L5" s="23"/>
    </row>
    <row r="6" ht="15" customHeight="1">
      <c r="L6" s="23"/>
    </row>
    <row r="7" spans="1:16" ht="20.25">
      <c r="A7" s="519" t="s">
        <v>1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</row>
    <row r="8" spans="1:16" ht="15.75">
      <c r="A8" s="520" t="s">
        <v>2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</row>
    <row r="9" spans="1:16" ht="15.75">
      <c r="A9" s="521" t="str">
        <f>Заполнить!$B$6</f>
        <v>«21» грудня 2019 р. №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</row>
    <row r="11" spans="1:16" ht="15.75">
      <c r="A11" s="522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«21» грудня 2019 р. №  виконано знімання фактичних залишків </v>
      </c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</row>
    <row r="12" spans="1:16" ht="15.75">
      <c r="A12" s="522" t="s">
        <v>428</v>
      </c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</row>
    <row r="13" spans="1:16" ht="31.5" customHeight="1">
      <c r="A13" s="523"/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</row>
    <row r="14" spans="1:16" s="30" customFormat="1" ht="12.75">
      <c r="A14" s="518" t="s">
        <v>65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</row>
    <row r="15" spans="1:16" s="30" customFormat="1" ht="15.75">
      <c r="A15" s="524" t="s">
        <v>415</v>
      </c>
      <c r="B15" s="524"/>
      <c r="C15" s="524"/>
      <c r="D15" s="524"/>
      <c r="E15" s="524"/>
      <c r="F15" s="524"/>
      <c r="G15" s="524"/>
      <c r="H15" s="524"/>
      <c r="I15" s="524"/>
      <c r="J15" s="524"/>
      <c r="K15" s="524"/>
      <c r="L15" s="524"/>
      <c r="M15" s="524"/>
      <c r="N15" s="524"/>
      <c r="O15" s="524"/>
      <c r="P15" s="524"/>
    </row>
    <row r="16" spans="1:16" s="30" customFormat="1" ht="15.75">
      <c r="A16" s="94"/>
      <c r="B16" s="525" t="s">
        <v>269</v>
      </c>
      <c r="C16" s="525"/>
      <c r="D16" s="525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4" ht="15.75">
      <c r="A17" s="526" t="str">
        <f>CONCATENATE("станом на ",Заполнить!$B$7)</f>
        <v>станом на </v>
      </c>
      <c r="B17" s="526"/>
      <c r="C17" s="526"/>
      <c r="D17" s="526"/>
    </row>
    <row r="19" spans="1:16" ht="13.5" customHeight="1">
      <c r="A19" s="527" t="s">
        <v>4</v>
      </c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</row>
    <row r="20" spans="1:16" ht="12.75">
      <c r="A20" s="528" t="s">
        <v>5</v>
      </c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</row>
    <row r="21" spans="1:16" ht="18" customHeight="1">
      <c r="A21" s="528"/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529" t="s">
        <v>6</v>
      </c>
      <c r="B23" s="529"/>
      <c r="C23" s="530"/>
      <c r="D23" s="530"/>
      <c r="E23" s="530"/>
      <c r="F23" s="26"/>
      <c r="G23" s="73"/>
      <c r="H23" s="26"/>
      <c r="I23" s="530"/>
      <c r="J23" s="530"/>
      <c r="K23" s="530"/>
      <c r="L23" s="26"/>
      <c r="M23" s="26"/>
      <c r="N23" s="26"/>
      <c r="O23" s="26"/>
      <c r="P23" s="26"/>
    </row>
    <row r="24" spans="1:19" s="28" customFormat="1" ht="11.25">
      <c r="A24" s="27"/>
      <c r="B24" s="27"/>
      <c r="D24" s="27" t="s">
        <v>7</v>
      </c>
      <c r="F24" s="27"/>
      <c r="G24" s="27" t="s">
        <v>8</v>
      </c>
      <c r="H24" s="27"/>
      <c r="I24" s="27"/>
      <c r="J24" s="28" t="s">
        <v>48</v>
      </c>
      <c r="K24" s="27"/>
      <c r="L24" s="27"/>
      <c r="M24" s="27"/>
      <c r="N24" s="27"/>
      <c r="O24" s="27"/>
      <c r="P24" s="27"/>
      <c r="S24" s="108"/>
    </row>
    <row r="25" spans="2:16" ht="8.25" customHeight="1">
      <c r="B25" s="26"/>
      <c r="D25" s="26"/>
      <c r="E25" s="26" t="s">
        <v>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2:16" ht="15.75">
      <c r="B26" s="80" t="s">
        <v>49</v>
      </c>
      <c r="C26" s="29" t="str">
        <f>CONCATENATE("розпочата ",Заполнить!$B$8)</f>
        <v>розпочата 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5.75">
      <c r="A27" s="26"/>
      <c r="B27" s="26"/>
      <c r="C27" s="4" t="str">
        <f>CONCATENATE("закінчена ",Заполнить!$B$9)</f>
        <v>закінчена 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8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ht="3" customHeight="1">
      <c r="A29" s="1" t="s">
        <v>41</v>
      </c>
    </row>
    <row r="30" spans="1:16" ht="12.75" customHeight="1">
      <c r="A30" s="531" t="s">
        <v>42</v>
      </c>
      <c r="B30" s="531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</row>
    <row r="31" spans="1:16" ht="12.75">
      <c r="A31" s="531"/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</row>
    <row r="32" ht="12.75">
      <c r="A32" s="15" t="s">
        <v>43</v>
      </c>
    </row>
    <row r="33" ht="9" customHeight="1"/>
    <row r="34" ht="12.75" hidden="1"/>
    <row r="35" spans="1:9" ht="15" customHeight="1">
      <c r="A35" s="532" t="s">
        <v>44</v>
      </c>
      <c r="B35" s="532"/>
      <c r="C35" s="532"/>
      <c r="D35" s="7"/>
      <c r="E35" s="7"/>
      <c r="F35" s="7"/>
      <c r="G35" s="7"/>
      <c r="H35" s="7"/>
      <c r="I35" s="7"/>
    </row>
    <row r="36" spans="1:17" ht="12.75">
      <c r="A36" s="533" t="s">
        <v>23</v>
      </c>
      <c r="B36" s="533" t="s">
        <v>24</v>
      </c>
      <c r="C36" s="533" t="s">
        <v>25</v>
      </c>
      <c r="D36" s="533" t="s">
        <v>10</v>
      </c>
      <c r="E36" s="533"/>
      <c r="F36" s="533"/>
      <c r="G36" s="533" t="s">
        <v>11</v>
      </c>
      <c r="H36" s="533" t="s">
        <v>12</v>
      </c>
      <c r="I36" s="533"/>
      <c r="J36" s="533" t="s">
        <v>34</v>
      </c>
      <c r="K36" s="533" t="s">
        <v>36</v>
      </c>
      <c r="L36" s="533"/>
      <c r="M36" s="533"/>
      <c r="N36" s="533"/>
      <c r="O36" s="533"/>
      <c r="P36" s="533" t="s">
        <v>13</v>
      </c>
      <c r="Q36" s="534"/>
    </row>
    <row r="37" spans="1:17" ht="12.75">
      <c r="A37" s="533"/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4"/>
    </row>
    <row r="38" spans="1:17" ht="12.75">
      <c r="A38" s="533"/>
      <c r="B38" s="533"/>
      <c r="C38" s="533"/>
      <c r="D38" s="535" t="s">
        <v>26</v>
      </c>
      <c r="E38" s="535" t="s">
        <v>14</v>
      </c>
      <c r="F38" s="535" t="s">
        <v>15</v>
      </c>
      <c r="G38" s="533"/>
      <c r="H38" s="533"/>
      <c r="I38" s="533"/>
      <c r="J38" s="533"/>
      <c r="K38" s="533"/>
      <c r="L38" s="533"/>
      <c r="M38" s="533"/>
      <c r="N38" s="533"/>
      <c r="O38" s="533"/>
      <c r="P38" s="533"/>
      <c r="Q38" s="9"/>
    </row>
    <row r="39" spans="1:17" ht="61.5" customHeight="1">
      <c r="A39" s="533"/>
      <c r="B39" s="533"/>
      <c r="C39" s="533"/>
      <c r="D39" s="535"/>
      <c r="E39" s="535"/>
      <c r="F39" s="535"/>
      <c r="G39" s="533"/>
      <c r="H39" s="535" t="s">
        <v>16</v>
      </c>
      <c r="I39" s="535" t="s">
        <v>17</v>
      </c>
      <c r="J39" s="533"/>
      <c r="K39" s="535" t="s">
        <v>16</v>
      </c>
      <c r="L39" s="535" t="s">
        <v>18</v>
      </c>
      <c r="M39" s="535" t="s">
        <v>27</v>
      </c>
      <c r="N39" s="535" t="s">
        <v>19</v>
      </c>
      <c r="O39" s="535" t="s">
        <v>20</v>
      </c>
      <c r="P39" s="533"/>
      <c r="Q39" s="534"/>
    </row>
    <row r="40" spans="1:17" ht="12.75">
      <c r="A40" s="533"/>
      <c r="B40" s="533"/>
      <c r="C40" s="533"/>
      <c r="D40" s="535"/>
      <c r="E40" s="535"/>
      <c r="F40" s="535"/>
      <c r="G40" s="533"/>
      <c r="H40" s="535"/>
      <c r="I40" s="535"/>
      <c r="J40" s="533"/>
      <c r="K40" s="535"/>
      <c r="L40" s="535"/>
      <c r="M40" s="535"/>
      <c r="N40" s="535"/>
      <c r="O40" s="535"/>
      <c r="P40" s="533"/>
      <c r="Q40" s="534"/>
    </row>
    <row r="41" spans="1:17" ht="12.75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1">
        <v>6</v>
      </c>
      <c r="G41" s="11">
        <v>7</v>
      </c>
      <c r="H41" s="11">
        <v>8</v>
      </c>
      <c r="I41" s="11">
        <v>9</v>
      </c>
      <c r="J41" s="11">
        <v>10</v>
      </c>
      <c r="K41" s="11">
        <v>11</v>
      </c>
      <c r="L41" s="11">
        <v>12</v>
      </c>
      <c r="M41" s="11">
        <v>13</v>
      </c>
      <c r="N41" s="11">
        <v>14</v>
      </c>
      <c r="O41" s="11">
        <v>15</v>
      </c>
      <c r="P41" s="11">
        <v>16</v>
      </c>
      <c r="Q41" s="9"/>
    </row>
    <row r="42" spans="1:17" ht="12.75">
      <c r="A42" s="10">
        <v>1</v>
      </c>
      <c r="B42" s="12"/>
      <c r="C42" s="12"/>
      <c r="D42" s="12"/>
      <c r="E42" s="12"/>
      <c r="F42" s="12"/>
      <c r="G42" s="12"/>
      <c r="H42" s="18"/>
      <c r="I42" s="20"/>
      <c r="J42" s="12"/>
      <c r="K42" s="18"/>
      <c r="L42" s="20"/>
      <c r="M42" s="20"/>
      <c r="N42" s="20"/>
      <c r="O42" s="18"/>
      <c r="P42" s="12"/>
      <c r="Q42" s="9"/>
    </row>
    <row r="43" spans="1:17" ht="12.75">
      <c r="A43" s="10">
        <v>2</v>
      </c>
      <c r="B43" s="12"/>
      <c r="C43" s="12"/>
      <c r="D43" s="12"/>
      <c r="E43" s="12"/>
      <c r="F43" s="12"/>
      <c r="G43" s="12"/>
      <c r="H43" s="18"/>
      <c r="I43" s="20"/>
      <c r="J43" s="12"/>
      <c r="K43" s="18"/>
      <c r="L43" s="20"/>
      <c r="M43" s="20"/>
      <c r="N43" s="20"/>
      <c r="O43" s="18"/>
      <c r="P43" s="12"/>
      <c r="Q43" s="9"/>
    </row>
    <row r="44" spans="1:17" ht="12.75">
      <c r="A44" s="10">
        <v>3</v>
      </c>
      <c r="B44" s="12"/>
      <c r="C44" s="12"/>
      <c r="D44" s="12"/>
      <c r="E44" s="12"/>
      <c r="F44" s="12"/>
      <c r="G44" s="12"/>
      <c r="H44" s="18"/>
      <c r="I44" s="20"/>
      <c r="J44" s="12"/>
      <c r="K44" s="18"/>
      <c r="L44" s="20"/>
      <c r="M44" s="20"/>
      <c r="N44" s="20"/>
      <c r="O44" s="18"/>
      <c r="P44" s="12"/>
      <c r="Q44" s="9"/>
    </row>
    <row r="45" spans="1:17" ht="12.75">
      <c r="A45" s="10">
        <v>4</v>
      </c>
      <c r="B45" s="12"/>
      <c r="C45" s="12"/>
      <c r="D45" s="12"/>
      <c r="E45" s="12"/>
      <c r="F45" s="12"/>
      <c r="G45" s="12"/>
      <c r="H45" s="18"/>
      <c r="I45" s="20"/>
      <c r="J45" s="12"/>
      <c r="K45" s="18"/>
      <c r="L45" s="20"/>
      <c r="M45" s="20"/>
      <c r="N45" s="20"/>
      <c r="O45" s="18"/>
      <c r="P45" s="12"/>
      <c r="Q45" s="9"/>
    </row>
    <row r="46" spans="1:17" ht="12.75">
      <c r="A46" s="10">
        <v>5</v>
      </c>
      <c r="B46" s="12"/>
      <c r="C46" s="12"/>
      <c r="D46" s="12"/>
      <c r="E46" s="12"/>
      <c r="F46" s="12"/>
      <c r="G46" s="12"/>
      <c r="H46" s="18"/>
      <c r="I46" s="20"/>
      <c r="J46" s="12"/>
      <c r="K46" s="18"/>
      <c r="L46" s="20"/>
      <c r="M46" s="20"/>
      <c r="N46" s="20"/>
      <c r="O46" s="18"/>
      <c r="P46" s="12"/>
      <c r="Q46" s="9"/>
    </row>
    <row r="47" spans="1:17" ht="12.75">
      <c r="A47" s="10">
        <v>6</v>
      </c>
      <c r="B47" s="12"/>
      <c r="C47" s="12"/>
      <c r="D47" s="12"/>
      <c r="E47" s="12"/>
      <c r="F47" s="12"/>
      <c r="G47" s="12"/>
      <c r="H47" s="18"/>
      <c r="I47" s="20"/>
      <c r="J47" s="12"/>
      <c r="K47" s="18"/>
      <c r="L47" s="20"/>
      <c r="M47" s="20"/>
      <c r="N47" s="20"/>
      <c r="O47" s="18"/>
      <c r="P47" s="12"/>
      <c r="Q47" s="9"/>
    </row>
    <row r="48" spans="1:17" ht="12.75">
      <c r="A48" s="536" t="s">
        <v>465</v>
      </c>
      <c r="B48" s="536"/>
      <c r="C48" s="536"/>
      <c r="D48" s="536"/>
      <c r="E48" s="536"/>
      <c r="F48" s="536"/>
      <c r="G48" s="537"/>
      <c r="H48" s="19">
        <f>SUM(H42:H47)</f>
        <v>0</v>
      </c>
      <c r="I48" s="21">
        <f>SUM(I42:I47)</f>
        <v>0</v>
      </c>
      <c r="J48" s="154"/>
      <c r="K48" s="19">
        <f>SUM(K42:K47)</f>
        <v>0</v>
      </c>
      <c r="L48" s="21">
        <f>SUM(L42:L47)</f>
        <v>0</v>
      </c>
      <c r="M48" s="21">
        <f>SUM(M42:M47)</f>
        <v>0</v>
      </c>
      <c r="N48" s="21">
        <f>SUM(N42:N47)</f>
        <v>0</v>
      </c>
      <c r="O48" s="155"/>
      <c r="P48" s="122"/>
      <c r="Q48" s="9"/>
    </row>
    <row r="49" spans="1:17" ht="12.75">
      <c r="A49" s="1" t="e">
        <f>CONCATENATE("Число порядкових номерів на сторінці: ",ЧислоПрописом(COUNTA(A42:A47))," (з ",A42," по ",A47,")")</f>
        <v>#NAME?</v>
      </c>
      <c r="B49" s="122"/>
      <c r="C49" s="122"/>
      <c r="D49" s="122"/>
      <c r="E49" s="122"/>
      <c r="F49" s="122"/>
      <c r="G49" s="135" t="e">
        <f>CONCATENATE("Загальна кількість у натуральних вимірах фактично на сторінці: ",ЧислоПрописом(H48))</f>
        <v>#NAME?</v>
      </c>
      <c r="H49" s="155"/>
      <c r="I49" s="156"/>
      <c r="J49" s="154"/>
      <c r="K49" s="155"/>
      <c r="L49" s="156"/>
      <c r="M49" s="156"/>
      <c r="N49" s="156"/>
      <c r="O49" s="155"/>
      <c r="P49" s="122"/>
      <c r="Q49" s="9"/>
    </row>
    <row r="50" spans="2:17" ht="12.75">
      <c r="B50" s="132"/>
      <c r="C50" s="132"/>
      <c r="E50" s="122"/>
      <c r="G50" s="135" t="e">
        <f>CONCATENATE("Загальна кількість у натуральних вимірах за даними бухобліку на сторінці: ",ЧислоПрописом(K48))</f>
        <v>#NAME?</v>
      </c>
      <c r="H50" s="155"/>
      <c r="I50" s="156"/>
      <c r="J50" s="154"/>
      <c r="K50" s="155"/>
      <c r="L50" s="156"/>
      <c r="M50" s="156"/>
      <c r="N50" s="156"/>
      <c r="O50" s="155"/>
      <c r="P50" s="122"/>
      <c r="Q50" s="9"/>
    </row>
    <row r="51" spans="1:17" ht="12.75">
      <c r="A51" s="533" t="s">
        <v>23</v>
      </c>
      <c r="B51" s="533" t="s">
        <v>24</v>
      </c>
      <c r="C51" s="533" t="s">
        <v>25</v>
      </c>
      <c r="D51" s="533" t="s">
        <v>10</v>
      </c>
      <c r="E51" s="533"/>
      <c r="F51" s="533"/>
      <c r="G51" s="533" t="s">
        <v>11</v>
      </c>
      <c r="H51" s="533" t="s">
        <v>12</v>
      </c>
      <c r="I51" s="533"/>
      <c r="J51" s="533" t="s">
        <v>34</v>
      </c>
      <c r="K51" s="533" t="s">
        <v>36</v>
      </c>
      <c r="L51" s="533"/>
      <c r="M51" s="533"/>
      <c r="N51" s="533"/>
      <c r="O51" s="533"/>
      <c r="P51" s="533" t="s">
        <v>13</v>
      </c>
      <c r="Q51" s="9"/>
    </row>
    <row r="52" spans="1:17" ht="12.75">
      <c r="A52" s="533"/>
      <c r="B52" s="533"/>
      <c r="C52" s="533"/>
      <c r="D52" s="533"/>
      <c r="E52" s="533"/>
      <c r="F52" s="533"/>
      <c r="G52" s="533"/>
      <c r="H52" s="533"/>
      <c r="I52" s="533"/>
      <c r="J52" s="533"/>
      <c r="K52" s="533"/>
      <c r="L52" s="533"/>
      <c r="M52" s="533"/>
      <c r="N52" s="533"/>
      <c r="O52" s="533"/>
      <c r="P52" s="533"/>
      <c r="Q52" s="9"/>
    </row>
    <row r="53" spans="1:17" ht="12.75">
      <c r="A53" s="533"/>
      <c r="B53" s="533"/>
      <c r="C53" s="533"/>
      <c r="D53" s="535" t="s">
        <v>26</v>
      </c>
      <c r="E53" s="535" t="s">
        <v>14</v>
      </c>
      <c r="F53" s="535" t="s">
        <v>15</v>
      </c>
      <c r="G53" s="533"/>
      <c r="H53" s="533"/>
      <c r="I53" s="533"/>
      <c r="J53" s="533"/>
      <c r="K53" s="533"/>
      <c r="L53" s="533"/>
      <c r="M53" s="533"/>
      <c r="N53" s="533"/>
      <c r="O53" s="533"/>
      <c r="P53" s="533"/>
      <c r="Q53" s="9"/>
    </row>
    <row r="54" spans="1:17" ht="33.75" customHeight="1">
      <c r="A54" s="533"/>
      <c r="B54" s="533"/>
      <c r="C54" s="533"/>
      <c r="D54" s="535"/>
      <c r="E54" s="535"/>
      <c r="F54" s="535"/>
      <c r="G54" s="533"/>
      <c r="H54" s="535" t="s">
        <v>16</v>
      </c>
      <c r="I54" s="535" t="s">
        <v>17</v>
      </c>
      <c r="J54" s="533"/>
      <c r="K54" s="535" t="s">
        <v>16</v>
      </c>
      <c r="L54" s="535" t="s">
        <v>18</v>
      </c>
      <c r="M54" s="535" t="s">
        <v>27</v>
      </c>
      <c r="N54" s="535" t="s">
        <v>19</v>
      </c>
      <c r="O54" s="535" t="s">
        <v>20</v>
      </c>
      <c r="P54" s="533"/>
      <c r="Q54" s="9"/>
    </row>
    <row r="55" spans="1:17" ht="31.5" customHeight="1">
      <c r="A55" s="533"/>
      <c r="B55" s="533"/>
      <c r="C55" s="533"/>
      <c r="D55" s="535"/>
      <c r="E55" s="535"/>
      <c r="F55" s="535"/>
      <c r="G55" s="533"/>
      <c r="H55" s="535"/>
      <c r="I55" s="535"/>
      <c r="J55" s="533"/>
      <c r="K55" s="535"/>
      <c r="L55" s="535"/>
      <c r="M55" s="535"/>
      <c r="N55" s="535"/>
      <c r="O55" s="535"/>
      <c r="P55" s="533"/>
      <c r="Q55" s="9"/>
    </row>
    <row r="56" spans="1:17" ht="12.75">
      <c r="A56" s="11">
        <v>1</v>
      </c>
      <c r="B56" s="11">
        <v>2</v>
      </c>
      <c r="C56" s="11">
        <v>3</v>
      </c>
      <c r="D56" s="11">
        <v>4</v>
      </c>
      <c r="E56" s="11">
        <v>5</v>
      </c>
      <c r="F56" s="11">
        <v>6</v>
      </c>
      <c r="G56" s="11">
        <v>7</v>
      </c>
      <c r="H56" s="11">
        <v>8</v>
      </c>
      <c r="I56" s="11">
        <v>9</v>
      </c>
      <c r="J56" s="11">
        <v>10</v>
      </c>
      <c r="K56" s="11">
        <v>11</v>
      </c>
      <c r="L56" s="11">
        <v>12</v>
      </c>
      <c r="M56" s="11">
        <v>13</v>
      </c>
      <c r="N56" s="11">
        <v>14</v>
      </c>
      <c r="O56" s="11">
        <v>15</v>
      </c>
      <c r="P56" s="11">
        <v>16</v>
      </c>
      <c r="Q56" s="9"/>
    </row>
    <row r="57" spans="1:17" ht="12.75">
      <c r="A57" s="10">
        <v>7</v>
      </c>
      <c r="B57" s="12"/>
      <c r="C57" s="12"/>
      <c r="D57" s="12"/>
      <c r="E57" s="12"/>
      <c r="F57" s="12"/>
      <c r="G57" s="12"/>
      <c r="H57" s="18"/>
      <c r="I57" s="20"/>
      <c r="J57" s="12"/>
      <c r="K57" s="18"/>
      <c r="L57" s="20"/>
      <c r="M57" s="20"/>
      <c r="N57" s="20"/>
      <c r="O57" s="18"/>
      <c r="P57" s="12"/>
      <c r="Q57" s="9"/>
    </row>
    <row r="58" spans="1:17" ht="12.75">
      <c r="A58" s="10">
        <v>8</v>
      </c>
      <c r="B58" s="12"/>
      <c r="C58" s="12"/>
      <c r="D58" s="12"/>
      <c r="E58" s="12"/>
      <c r="F58" s="12"/>
      <c r="G58" s="12"/>
      <c r="H58" s="18"/>
      <c r="I58" s="20"/>
      <c r="J58" s="12"/>
      <c r="K58" s="18"/>
      <c r="L58" s="20"/>
      <c r="M58" s="20"/>
      <c r="N58" s="20"/>
      <c r="O58" s="18"/>
      <c r="P58" s="12"/>
      <c r="Q58" s="9"/>
    </row>
    <row r="59" spans="1:17" ht="12.75">
      <c r="A59" s="10">
        <v>9</v>
      </c>
      <c r="B59" s="12"/>
      <c r="C59" s="12"/>
      <c r="D59" s="12"/>
      <c r="E59" s="12"/>
      <c r="F59" s="12"/>
      <c r="G59" s="12"/>
      <c r="H59" s="18"/>
      <c r="I59" s="20"/>
      <c r="J59" s="12"/>
      <c r="K59" s="18"/>
      <c r="L59" s="20"/>
      <c r="M59" s="20"/>
      <c r="N59" s="20"/>
      <c r="O59" s="18"/>
      <c r="P59" s="12"/>
      <c r="Q59" s="9"/>
    </row>
    <row r="60" spans="1:17" ht="12.75">
      <c r="A60" s="10">
        <v>10</v>
      </c>
      <c r="B60" s="12"/>
      <c r="C60" s="12"/>
      <c r="D60" s="12"/>
      <c r="E60" s="12"/>
      <c r="F60" s="12"/>
      <c r="G60" s="12"/>
      <c r="H60" s="18"/>
      <c r="I60" s="20"/>
      <c r="J60" s="12"/>
      <c r="K60" s="18"/>
      <c r="L60" s="20"/>
      <c r="M60" s="20"/>
      <c r="N60" s="20"/>
      <c r="O60" s="18"/>
      <c r="P60" s="12"/>
      <c r="Q60" s="9"/>
    </row>
    <row r="61" spans="1:17" ht="12.75">
      <c r="A61" s="10">
        <v>11</v>
      </c>
      <c r="B61" s="12"/>
      <c r="C61" s="12"/>
      <c r="D61" s="12"/>
      <c r="E61" s="12"/>
      <c r="F61" s="12"/>
      <c r="G61" s="12"/>
      <c r="H61" s="18"/>
      <c r="I61" s="20"/>
      <c r="J61" s="12"/>
      <c r="K61" s="18"/>
      <c r="L61" s="20"/>
      <c r="M61" s="20"/>
      <c r="N61" s="20"/>
      <c r="O61" s="18"/>
      <c r="P61" s="12"/>
      <c r="Q61" s="9"/>
    </row>
    <row r="62" spans="1:17" ht="12.75">
      <c r="A62" s="10">
        <v>12</v>
      </c>
      <c r="B62" s="12"/>
      <c r="C62" s="12"/>
      <c r="D62" s="12"/>
      <c r="E62" s="12"/>
      <c r="F62" s="12"/>
      <c r="G62" s="12"/>
      <c r="H62" s="18"/>
      <c r="I62" s="20"/>
      <c r="J62" s="12"/>
      <c r="K62" s="18"/>
      <c r="L62" s="20"/>
      <c r="M62" s="20"/>
      <c r="N62" s="20"/>
      <c r="O62" s="18"/>
      <c r="P62" s="12"/>
      <c r="Q62" s="9"/>
    </row>
    <row r="63" spans="1:17" ht="12.75">
      <c r="A63" s="10">
        <v>13</v>
      </c>
      <c r="B63" s="12"/>
      <c r="C63" s="12"/>
      <c r="D63" s="12"/>
      <c r="E63" s="12"/>
      <c r="F63" s="12"/>
      <c r="G63" s="12"/>
      <c r="H63" s="18"/>
      <c r="I63" s="20"/>
      <c r="J63" s="12"/>
      <c r="K63" s="18"/>
      <c r="L63" s="20"/>
      <c r="M63" s="20"/>
      <c r="N63" s="20"/>
      <c r="O63" s="18"/>
      <c r="P63" s="12"/>
      <c r="Q63" s="9"/>
    </row>
    <row r="64" spans="1:17" ht="12.75">
      <c r="A64" s="10">
        <v>14</v>
      </c>
      <c r="B64" s="12"/>
      <c r="C64" s="12"/>
      <c r="D64" s="12"/>
      <c r="E64" s="12"/>
      <c r="F64" s="12"/>
      <c r="G64" s="12"/>
      <c r="H64" s="18"/>
      <c r="I64" s="20"/>
      <c r="J64" s="12"/>
      <c r="K64" s="18"/>
      <c r="L64" s="20"/>
      <c r="M64" s="20"/>
      <c r="N64" s="20"/>
      <c r="O64" s="18"/>
      <c r="P64" s="12"/>
      <c r="Q64" s="9"/>
    </row>
    <row r="65" spans="1:17" ht="12.75">
      <c r="A65" s="10">
        <v>15</v>
      </c>
      <c r="B65" s="12"/>
      <c r="C65" s="12"/>
      <c r="D65" s="12"/>
      <c r="E65" s="12"/>
      <c r="F65" s="12"/>
      <c r="G65" s="12"/>
      <c r="H65" s="18"/>
      <c r="I65" s="20"/>
      <c r="J65" s="12"/>
      <c r="K65" s="18"/>
      <c r="L65" s="20"/>
      <c r="M65" s="20"/>
      <c r="N65" s="20"/>
      <c r="O65" s="18"/>
      <c r="P65" s="12"/>
      <c r="Q65" s="9"/>
    </row>
    <row r="66" spans="1:17" ht="12.75">
      <c r="A66" s="10">
        <v>16</v>
      </c>
      <c r="B66" s="12"/>
      <c r="C66" s="12"/>
      <c r="D66" s="12"/>
      <c r="E66" s="12"/>
      <c r="F66" s="12"/>
      <c r="G66" s="12"/>
      <c r="H66" s="18"/>
      <c r="I66" s="20"/>
      <c r="J66" s="12"/>
      <c r="K66" s="18"/>
      <c r="L66" s="20"/>
      <c r="M66" s="20"/>
      <c r="N66" s="20"/>
      <c r="O66" s="18"/>
      <c r="P66" s="12"/>
      <c r="Q66" s="9"/>
    </row>
    <row r="67" spans="1:17" ht="12.75">
      <c r="A67" s="10">
        <v>17</v>
      </c>
      <c r="B67" s="12"/>
      <c r="C67" s="12"/>
      <c r="D67" s="12"/>
      <c r="E67" s="12"/>
      <c r="F67" s="12"/>
      <c r="G67" s="12"/>
      <c r="H67" s="18"/>
      <c r="I67" s="20"/>
      <c r="J67" s="12"/>
      <c r="K67" s="18"/>
      <c r="L67" s="20"/>
      <c r="M67" s="20"/>
      <c r="N67" s="20"/>
      <c r="O67" s="18"/>
      <c r="P67" s="12"/>
      <c r="Q67" s="9"/>
    </row>
    <row r="68" spans="1:17" ht="12.75">
      <c r="A68" s="10">
        <v>18</v>
      </c>
      <c r="B68" s="12"/>
      <c r="C68" s="12"/>
      <c r="D68" s="12"/>
      <c r="E68" s="12"/>
      <c r="F68" s="12"/>
      <c r="G68" s="12"/>
      <c r="H68" s="18"/>
      <c r="I68" s="20"/>
      <c r="J68" s="12"/>
      <c r="K68" s="18"/>
      <c r="L68" s="20"/>
      <c r="M68" s="20"/>
      <c r="N68" s="20"/>
      <c r="O68" s="18"/>
      <c r="P68" s="12"/>
      <c r="Q68" s="9"/>
    </row>
    <row r="69" spans="1:17" ht="12.75">
      <c r="A69" s="10">
        <v>19</v>
      </c>
      <c r="B69" s="12"/>
      <c r="C69" s="12"/>
      <c r="D69" s="12"/>
      <c r="E69" s="12"/>
      <c r="F69" s="12"/>
      <c r="G69" s="12"/>
      <c r="H69" s="18"/>
      <c r="I69" s="20"/>
      <c r="J69" s="12"/>
      <c r="K69" s="18"/>
      <c r="L69" s="20"/>
      <c r="M69" s="20"/>
      <c r="N69" s="20"/>
      <c r="O69" s="18"/>
      <c r="P69" s="12"/>
      <c r="Q69" s="9"/>
    </row>
    <row r="70" spans="1:17" ht="12.75">
      <c r="A70" s="10">
        <v>20</v>
      </c>
      <c r="B70" s="12"/>
      <c r="C70" s="12"/>
      <c r="D70" s="12"/>
      <c r="E70" s="12"/>
      <c r="F70" s="12"/>
      <c r="G70" s="12"/>
      <c r="H70" s="18"/>
      <c r="I70" s="20"/>
      <c r="J70" s="12"/>
      <c r="K70" s="18"/>
      <c r="L70" s="20"/>
      <c r="M70" s="20"/>
      <c r="N70" s="20"/>
      <c r="O70" s="18"/>
      <c r="P70" s="12"/>
      <c r="Q70" s="9"/>
    </row>
    <row r="71" spans="1:17" ht="12.75">
      <c r="A71" s="10">
        <v>21</v>
      </c>
      <c r="B71" s="12"/>
      <c r="C71" s="12"/>
      <c r="D71" s="12"/>
      <c r="E71" s="12"/>
      <c r="F71" s="12"/>
      <c r="G71" s="12"/>
      <c r="H71" s="18"/>
      <c r="I71" s="20"/>
      <c r="J71" s="12"/>
      <c r="K71" s="18"/>
      <c r="L71" s="20"/>
      <c r="M71" s="20"/>
      <c r="N71" s="20"/>
      <c r="O71" s="18"/>
      <c r="P71" s="12"/>
      <c r="Q71" s="9"/>
    </row>
    <row r="72" spans="1:17" ht="12.75">
      <c r="A72" s="10">
        <v>22</v>
      </c>
      <c r="B72" s="12"/>
      <c r="C72" s="12"/>
      <c r="D72" s="12"/>
      <c r="E72" s="12"/>
      <c r="F72" s="12"/>
      <c r="G72" s="12"/>
      <c r="H72" s="18"/>
      <c r="I72" s="20"/>
      <c r="J72" s="12"/>
      <c r="K72" s="18"/>
      <c r="L72" s="20"/>
      <c r="M72" s="20"/>
      <c r="N72" s="20"/>
      <c r="O72" s="18"/>
      <c r="P72" s="12"/>
      <c r="Q72" s="9"/>
    </row>
    <row r="73" spans="1:17" ht="12.75">
      <c r="A73" s="10">
        <v>23</v>
      </c>
      <c r="B73" s="12"/>
      <c r="C73" s="12"/>
      <c r="D73" s="12"/>
      <c r="E73" s="12"/>
      <c r="F73" s="12"/>
      <c r="G73" s="12"/>
      <c r="H73" s="18"/>
      <c r="I73" s="20"/>
      <c r="J73" s="12"/>
      <c r="K73" s="18"/>
      <c r="L73" s="20"/>
      <c r="M73" s="20"/>
      <c r="N73" s="20"/>
      <c r="O73" s="18"/>
      <c r="P73" s="12"/>
      <c r="Q73" s="9"/>
    </row>
    <row r="74" spans="1:17" ht="12.75">
      <c r="A74" s="10">
        <v>24</v>
      </c>
      <c r="B74" s="12"/>
      <c r="C74" s="12"/>
      <c r="D74" s="12"/>
      <c r="E74" s="12"/>
      <c r="F74" s="12"/>
      <c r="G74" s="12"/>
      <c r="H74" s="18"/>
      <c r="I74" s="20"/>
      <c r="J74" s="12"/>
      <c r="K74" s="18"/>
      <c r="L74" s="20"/>
      <c r="M74" s="20"/>
      <c r="N74" s="20"/>
      <c r="O74" s="18"/>
      <c r="P74" s="12"/>
      <c r="Q74" s="9"/>
    </row>
    <row r="75" spans="1:17" ht="12.75">
      <c r="A75" s="10">
        <v>25</v>
      </c>
      <c r="B75" s="12"/>
      <c r="C75" s="12"/>
      <c r="D75" s="12"/>
      <c r="E75" s="12"/>
      <c r="F75" s="12"/>
      <c r="G75" s="12"/>
      <c r="H75" s="18"/>
      <c r="I75" s="20"/>
      <c r="J75" s="12"/>
      <c r="K75" s="18"/>
      <c r="L75" s="20"/>
      <c r="M75" s="20"/>
      <c r="N75" s="20"/>
      <c r="O75" s="18"/>
      <c r="P75" s="12"/>
      <c r="Q75" s="9"/>
    </row>
    <row r="76" spans="1:17" ht="12.75">
      <c r="A76" s="10">
        <v>26</v>
      </c>
      <c r="B76" s="12"/>
      <c r="C76" s="12"/>
      <c r="D76" s="12"/>
      <c r="E76" s="12"/>
      <c r="F76" s="12"/>
      <c r="G76" s="12"/>
      <c r="H76" s="18"/>
      <c r="I76" s="20"/>
      <c r="J76" s="12"/>
      <c r="K76" s="18"/>
      <c r="L76" s="20"/>
      <c r="M76" s="20"/>
      <c r="N76" s="20"/>
      <c r="O76" s="18"/>
      <c r="P76" s="12"/>
      <c r="Q76" s="9"/>
    </row>
    <row r="77" spans="1:17" ht="12.75">
      <c r="A77" s="10">
        <v>27</v>
      </c>
      <c r="B77" s="12"/>
      <c r="C77" s="12"/>
      <c r="D77" s="12"/>
      <c r="E77" s="12"/>
      <c r="F77" s="12"/>
      <c r="G77" s="12"/>
      <c r="H77" s="18"/>
      <c r="I77" s="20"/>
      <c r="J77" s="12"/>
      <c r="K77" s="18"/>
      <c r="L77" s="20"/>
      <c r="M77" s="20"/>
      <c r="N77" s="20"/>
      <c r="O77" s="18"/>
      <c r="P77" s="12"/>
      <c r="Q77" s="9"/>
    </row>
    <row r="78" spans="1:17" ht="12.75">
      <c r="A78" s="10">
        <v>28</v>
      </c>
      <c r="B78" s="12"/>
      <c r="C78" s="12"/>
      <c r="D78" s="12"/>
      <c r="E78" s="12"/>
      <c r="F78" s="12"/>
      <c r="G78" s="12"/>
      <c r="H78" s="18"/>
      <c r="I78" s="20"/>
      <c r="J78" s="12"/>
      <c r="K78" s="18"/>
      <c r="L78" s="20"/>
      <c r="M78" s="20"/>
      <c r="N78" s="20"/>
      <c r="O78" s="18"/>
      <c r="P78" s="12"/>
      <c r="Q78" s="9"/>
    </row>
    <row r="79" spans="1:17" ht="12.75">
      <c r="A79" s="10">
        <v>29</v>
      </c>
      <c r="B79" s="12"/>
      <c r="C79" s="12"/>
      <c r="D79" s="12"/>
      <c r="E79" s="12"/>
      <c r="F79" s="12"/>
      <c r="G79" s="12"/>
      <c r="H79" s="18"/>
      <c r="I79" s="20"/>
      <c r="J79" s="12"/>
      <c r="K79" s="18"/>
      <c r="L79" s="20"/>
      <c r="M79" s="20"/>
      <c r="N79" s="20"/>
      <c r="O79" s="18"/>
      <c r="P79" s="12"/>
      <c r="Q79" s="9"/>
    </row>
    <row r="80" spans="1:17" ht="12.75">
      <c r="A80" s="10">
        <v>30</v>
      </c>
      <c r="B80" s="12"/>
      <c r="C80" s="12"/>
      <c r="D80" s="12"/>
      <c r="E80" s="12"/>
      <c r="F80" s="12"/>
      <c r="G80" s="12"/>
      <c r="H80" s="18"/>
      <c r="I80" s="20"/>
      <c r="J80" s="12"/>
      <c r="K80" s="18"/>
      <c r="L80" s="20"/>
      <c r="M80" s="20"/>
      <c r="N80" s="20"/>
      <c r="O80" s="18"/>
      <c r="P80" s="12"/>
      <c r="Q80" s="9"/>
    </row>
    <row r="81" spans="1:17" ht="12.75">
      <c r="A81" s="10">
        <v>31</v>
      </c>
      <c r="B81" s="12"/>
      <c r="C81" s="12"/>
      <c r="D81" s="12"/>
      <c r="E81" s="12"/>
      <c r="F81" s="12"/>
      <c r="G81" s="12"/>
      <c r="H81" s="18"/>
      <c r="I81" s="20"/>
      <c r="J81" s="12"/>
      <c r="K81" s="18"/>
      <c r="L81" s="20"/>
      <c r="M81" s="20"/>
      <c r="N81" s="20"/>
      <c r="O81" s="18"/>
      <c r="P81" s="12"/>
      <c r="Q81" s="9"/>
    </row>
    <row r="82" spans="1:17" ht="12.75">
      <c r="A82" s="10">
        <v>32</v>
      </c>
      <c r="B82" s="12"/>
      <c r="C82" s="12"/>
      <c r="D82" s="12"/>
      <c r="E82" s="12"/>
      <c r="F82" s="12"/>
      <c r="G82" s="12"/>
      <c r="H82" s="18"/>
      <c r="I82" s="20"/>
      <c r="J82" s="12"/>
      <c r="K82" s="18"/>
      <c r="L82" s="20"/>
      <c r="M82" s="20"/>
      <c r="N82" s="20"/>
      <c r="O82" s="18"/>
      <c r="P82" s="12"/>
      <c r="Q82" s="9"/>
    </row>
    <row r="83" spans="1:17" ht="12.75">
      <c r="A83" s="10">
        <v>33</v>
      </c>
      <c r="B83" s="12"/>
      <c r="C83" s="12"/>
      <c r="D83" s="12"/>
      <c r="E83" s="12"/>
      <c r="F83" s="12"/>
      <c r="G83" s="12"/>
      <c r="H83" s="18"/>
      <c r="I83" s="20"/>
      <c r="J83" s="12"/>
      <c r="K83" s="18"/>
      <c r="L83" s="20"/>
      <c r="M83" s="20"/>
      <c r="N83" s="20"/>
      <c r="O83" s="18"/>
      <c r="P83" s="12"/>
      <c r="Q83" s="9"/>
    </row>
    <row r="84" spans="1:17" ht="12.75">
      <c r="A84" s="10">
        <v>34</v>
      </c>
      <c r="B84" s="12"/>
      <c r="C84" s="12"/>
      <c r="D84" s="12"/>
      <c r="E84" s="12"/>
      <c r="F84" s="12"/>
      <c r="G84" s="12"/>
      <c r="H84" s="18"/>
      <c r="I84" s="20"/>
      <c r="J84" s="12"/>
      <c r="K84" s="18"/>
      <c r="L84" s="20"/>
      <c r="M84" s="20"/>
      <c r="N84" s="20"/>
      <c r="O84" s="18"/>
      <c r="P84" s="12"/>
      <c r="Q84" s="9"/>
    </row>
    <row r="85" spans="1:17" ht="12.75">
      <c r="A85" s="10">
        <v>35</v>
      </c>
      <c r="B85" s="12"/>
      <c r="C85" s="12"/>
      <c r="D85" s="12"/>
      <c r="E85" s="12"/>
      <c r="F85" s="12"/>
      <c r="G85" s="12"/>
      <c r="H85" s="18"/>
      <c r="I85" s="20"/>
      <c r="J85" s="12"/>
      <c r="K85" s="18"/>
      <c r="L85" s="20"/>
      <c r="M85" s="20"/>
      <c r="N85" s="20"/>
      <c r="O85" s="18"/>
      <c r="P85" s="12"/>
      <c r="Q85" s="9"/>
    </row>
    <row r="86" spans="1:17" ht="12.75">
      <c r="A86" s="10">
        <v>36</v>
      </c>
      <c r="B86" s="12"/>
      <c r="C86" s="12"/>
      <c r="D86" s="12"/>
      <c r="E86" s="12"/>
      <c r="F86" s="12"/>
      <c r="G86" s="12"/>
      <c r="H86" s="18"/>
      <c r="I86" s="20"/>
      <c r="J86" s="12"/>
      <c r="K86" s="18"/>
      <c r="L86" s="20"/>
      <c r="M86" s="20"/>
      <c r="N86" s="20"/>
      <c r="O86" s="18"/>
      <c r="P86" s="12"/>
      <c r="Q86" s="9"/>
    </row>
    <row r="87" spans="1:17" ht="12.75">
      <c r="A87" s="10">
        <v>37</v>
      </c>
      <c r="B87" s="12"/>
      <c r="C87" s="12"/>
      <c r="D87" s="12"/>
      <c r="E87" s="12"/>
      <c r="F87" s="12"/>
      <c r="G87" s="12"/>
      <c r="H87" s="18"/>
      <c r="I87" s="20"/>
      <c r="J87" s="12"/>
      <c r="K87" s="18"/>
      <c r="L87" s="20"/>
      <c r="M87" s="20"/>
      <c r="N87" s="20"/>
      <c r="O87" s="18"/>
      <c r="P87" s="12"/>
      <c r="Q87" s="9"/>
    </row>
    <row r="88" spans="1:17" ht="12.75">
      <c r="A88" s="10">
        <v>38</v>
      </c>
      <c r="B88" s="12"/>
      <c r="C88" s="12"/>
      <c r="D88" s="12"/>
      <c r="E88" s="12"/>
      <c r="F88" s="12"/>
      <c r="G88" s="12"/>
      <c r="H88" s="18"/>
      <c r="I88" s="20"/>
      <c r="J88" s="12"/>
      <c r="K88" s="18"/>
      <c r="L88" s="20"/>
      <c r="M88" s="20"/>
      <c r="N88" s="20"/>
      <c r="O88" s="18"/>
      <c r="P88" s="12"/>
      <c r="Q88" s="9"/>
    </row>
    <row r="89" spans="1:17" ht="12.75">
      <c r="A89" s="10">
        <v>39</v>
      </c>
      <c r="B89" s="12"/>
      <c r="C89" s="12"/>
      <c r="D89" s="12"/>
      <c r="E89" s="12"/>
      <c r="F89" s="12"/>
      <c r="G89" s="12"/>
      <c r="H89" s="18"/>
      <c r="I89" s="20"/>
      <c r="J89" s="12"/>
      <c r="K89" s="18"/>
      <c r="L89" s="20"/>
      <c r="M89" s="20"/>
      <c r="N89" s="20"/>
      <c r="O89" s="18"/>
      <c r="P89" s="12"/>
      <c r="Q89" s="9"/>
    </row>
    <row r="90" spans="1:17" ht="12.75">
      <c r="A90" s="10">
        <v>40</v>
      </c>
      <c r="B90" s="12"/>
      <c r="C90" s="12"/>
      <c r="D90" s="12"/>
      <c r="E90" s="12"/>
      <c r="F90" s="12"/>
      <c r="G90" s="12"/>
      <c r="H90" s="18"/>
      <c r="I90" s="20"/>
      <c r="J90" s="12"/>
      <c r="K90" s="18"/>
      <c r="L90" s="20"/>
      <c r="M90" s="20"/>
      <c r="N90" s="20"/>
      <c r="O90" s="18"/>
      <c r="P90" s="12"/>
      <c r="Q90" s="9"/>
    </row>
    <row r="91" spans="1:17" ht="12.75">
      <c r="A91" s="10">
        <v>41</v>
      </c>
      <c r="B91" s="12"/>
      <c r="C91" s="12"/>
      <c r="D91" s="12"/>
      <c r="E91" s="12"/>
      <c r="F91" s="12"/>
      <c r="G91" s="12"/>
      <c r="H91" s="18"/>
      <c r="I91" s="20"/>
      <c r="J91" s="12"/>
      <c r="K91" s="18"/>
      <c r="L91" s="20"/>
      <c r="M91" s="20"/>
      <c r="N91" s="20"/>
      <c r="O91" s="18"/>
      <c r="P91" s="12"/>
      <c r="Q91" s="9"/>
    </row>
    <row r="92" spans="1:17" ht="12.75">
      <c r="A92" s="10">
        <v>42</v>
      </c>
      <c r="B92" s="12"/>
      <c r="C92" s="12"/>
      <c r="D92" s="12"/>
      <c r="E92" s="12"/>
      <c r="F92" s="12"/>
      <c r="G92" s="12"/>
      <c r="H92" s="18"/>
      <c r="I92" s="20"/>
      <c r="J92" s="12"/>
      <c r="K92" s="18"/>
      <c r="L92" s="20"/>
      <c r="M92" s="20"/>
      <c r="N92" s="20"/>
      <c r="O92" s="18"/>
      <c r="P92" s="12"/>
      <c r="Q92" s="9"/>
    </row>
    <row r="93" spans="1:17" ht="12.75">
      <c r="A93" s="10">
        <v>43</v>
      </c>
      <c r="B93" s="12"/>
      <c r="C93" s="12"/>
      <c r="D93" s="12"/>
      <c r="E93" s="12"/>
      <c r="F93" s="12"/>
      <c r="G93" s="12"/>
      <c r="H93" s="18"/>
      <c r="I93" s="20"/>
      <c r="J93" s="12"/>
      <c r="K93" s="18"/>
      <c r="L93" s="20"/>
      <c r="M93" s="20"/>
      <c r="N93" s="20"/>
      <c r="O93" s="18"/>
      <c r="P93" s="12"/>
      <c r="Q93" s="9"/>
    </row>
    <row r="94" spans="1:17" ht="12.75">
      <c r="A94" s="10">
        <v>44</v>
      </c>
      <c r="B94" s="12"/>
      <c r="C94" s="12"/>
      <c r="D94" s="12"/>
      <c r="E94" s="12"/>
      <c r="F94" s="12"/>
      <c r="G94" s="12"/>
      <c r="H94" s="18"/>
      <c r="I94" s="20"/>
      <c r="J94" s="12"/>
      <c r="K94" s="18"/>
      <c r="L94" s="20"/>
      <c r="M94" s="20"/>
      <c r="N94" s="20"/>
      <c r="O94" s="18"/>
      <c r="P94" s="12"/>
      <c r="Q94" s="9"/>
    </row>
    <row r="95" spans="1:17" ht="12.75">
      <c r="A95" s="10">
        <v>45</v>
      </c>
      <c r="B95" s="12"/>
      <c r="C95" s="12"/>
      <c r="D95" s="12"/>
      <c r="E95" s="12"/>
      <c r="F95" s="12"/>
      <c r="G95" s="12"/>
      <c r="H95" s="18"/>
      <c r="I95" s="20"/>
      <c r="J95" s="12"/>
      <c r="K95" s="18"/>
      <c r="L95" s="20"/>
      <c r="M95" s="20"/>
      <c r="N95" s="20"/>
      <c r="O95" s="18"/>
      <c r="P95" s="12"/>
      <c r="Q95" s="9"/>
    </row>
    <row r="96" spans="1:17" ht="12.75">
      <c r="A96" s="10">
        <v>46</v>
      </c>
      <c r="B96" s="12"/>
      <c r="C96" s="12"/>
      <c r="D96" s="12"/>
      <c r="E96" s="12"/>
      <c r="F96" s="12"/>
      <c r="G96" s="12"/>
      <c r="H96" s="18"/>
      <c r="I96" s="20"/>
      <c r="J96" s="12"/>
      <c r="K96" s="18"/>
      <c r="L96" s="20"/>
      <c r="M96" s="20"/>
      <c r="N96" s="20"/>
      <c r="O96" s="18"/>
      <c r="P96" s="12"/>
      <c r="Q96" s="9"/>
    </row>
    <row r="97" spans="1:17" ht="12.75">
      <c r="A97" s="10">
        <v>47</v>
      </c>
      <c r="B97" s="12"/>
      <c r="C97" s="12"/>
      <c r="D97" s="12"/>
      <c r="E97" s="12"/>
      <c r="F97" s="12"/>
      <c r="G97" s="12"/>
      <c r="H97" s="18"/>
      <c r="I97" s="20"/>
      <c r="J97" s="12"/>
      <c r="K97" s="18"/>
      <c r="L97" s="20"/>
      <c r="M97" s="20"/>
      <c r="N97" s="20"/>
      <c r="O97" s="18"/>
      <c r="P97" s="12"/>
      <c r="Q97" s="9"/>
    </row>
    <row r="98" spans="1:17" ht="12.75">
      <c r="A98" s="10">
        <v>48</v>
      </c>
      <c r="B98" s="12"/>
      <c r="C98" s="12"/>
      <c r="D98" s="12"/>
      <c r="E98" s="12"/>
      <c r="F98" s="12"/>
      <c r="G98" s="12"/>
      <c r="H98" s="18"/>
      <c r="I98" s="20"/>
      <c r="J98" s="12"/>
      <c r="K98" s="18"/>
      <c r="L98" s="20"/>
      <c r="M98" s="20"/>
      <c r="N98" s="20"/>
      <c r="O98" s="18"/>
      <c r="P98" s="12"/>
      <c r="Q98" s="9"/>
    </row>
    <row r="99" spans="1:17" ht="12.75">
      <c r="A99" s="10">
        <v>49</v>
      </c>
      <c r="B99" s="12"/>
      <c r="C99" s="12"/>
      <c r="D99" s="12"/>
      <c r="E99" s="12"/>
      <c r="F99" s="12"/>
      <c r="G99" s="12"/>
      <c r="H99" s="18"/>
      <c r="I99" s="20"/>
      <c r="J99" s="12"/>
      <c r="K99" s="18"/>
      <c r="L99" s="20"/>
      <c r="M99" s="20"/>
      <c r="N99" s="20"/>
      <c r="O99" s="18"/>
      <c r="P99" s="12"/>
      <c r="Q99" s="9"/>
    </row>
    <row r="100" spans="1:17" ht="12.75">
      <c r="A100" s="10">
        <v>50</v>
      </c>
      <c r="B100" s="12"/>
      <c r="C100" s="12"/>
      <c r="D100" s="12"/>
      <c r="E100" s="12"/>
      <c r="F100" s="12"/>
      <c r="G100" s="12"/>
      <c r="H100" s="18"/>
      <c r="I100" s="20"/>
      <c r="J100" s="12"/>
      <c r="K100" s="18"/>
      <c r="L100" s="20"/>
      <c r="M100" s="20"/>
      <c r="N100" s="20"/>
      <c r="O100" s="18"/>
      <c r="P100" s="12"/>
      <c r="Q100" s="9"/>
    </row>
    <row r="101" spans="1:17" ht="12.75">
      <c r="A101" s="536" t="s">
        <v>465</v>
      </c>
      <c r="B101" s="536"/>
      <c r="C101" s="536"/>
      <c r="D101" s="536"/>
      <c r="E101" s="536"/>
      <c r="F101" s="536"/>
      <c r="G101" s="537"/>
      <c r="H101" s="157">
        <f>SUM(H57:H100)</f>
        <v>0</v>
      </c>
      <c r="I101" s="21">
        <f>SUM(I57:I100)</f>
        <v>0</v>
      </c>
      <c r="J101" s="154"/>
      <c r="K101" s="19">
        <f>SUM(K57:K100)</f>
        <v>0</v>
      </c>
      <c r="L101" s="21">
        <f>SUM(L57:L100)</f>
        <v>0</v>
      </c>
      <c r="M101" s="21">
        <f>SUM(M57:M100)</f>
        <v>0</v>
      </c>
      <c r="N101" s="21">
        <f>SUM(N57:N100)</f>
        <v>0</v>
      </c>
      <c r="O101" s="155"/>
      <c r="P101" s="122"/>
      <c r="Q101" s="9"/>
    </row>
    <row r="102" spans="1:17" ht="12.75">
      <c r="A102" s="1" t="e">
        <f>CONCATENATE("Число порядкових номерів на сторінці: ",ЧислоПрописом(COUNTA(A57:A100))," (з ",A57," по ",A100,")")</f>
        <v>#NAME?</v>
      </c>
      <c r="B102" s="122"/>
      <c r="C102" s="122"/>
      <c r="D102" s="122"/>
      <c r="E102" s="122"/>
      <c r="F102" s="122"/>
      <c r="G102" s="135" t="e">
        <f>CONCATENATE("Загальна кількість у натуральних вимірах фактично на сторінці: ",ЧислоПрописом(H101))</f>
        <v>#NAME?</v>
      </c>
      <c r="H102" s="155"/>
      <c r="I102" s="156"/>
      <c r="J102" s="154"/>
      <c r="K102" s="155"/>
      <c r="L102" s="156"/>
      <c r="M102" s="156"/>
      <c r="N102" s="156"/>
      <c r="O102" s="155"/>
      <c r="P102" s="122"/>
      <c r="Q102" s="9"/>
    </row>
    <row r="103" spans="2:17" ht="12.75">
      <c r="B103" s="132"/>
      <c r="C103" s="132"/>
      <c r="E103" s="122"/>
      <c r="G103" s="135" t="e">
        <f>CONCATENATE("Загальна кількість у натуральних вимірах за даними бухобліку на сторінці: ",ЧислоПрописом(K101))</f>
        <v>#NAME?</v>
      </c>
      <c r="H103" s="155"/>
      <c r="I103" s="156"/>
      <c r="J103" s="154"/>
      <c r="K103" s="155"/>
      <c r="L103" s="156"/>
      <c r="M103" s="156"/>
      <c r="N103" s="156"/>
      <c r="O103" s="155"/>
      <c r="P103" s="122"/>
      <c r="Q103" s="9"/>
    </row>
    <row r="104" spans="1:17" ht="12.75">
      <c r="A104" s="533" t="s">
        <v>23</v>
      </c>
      <c r="B104" s="533" t="s">
        <v>24</v>
      </c>
      <c r="C104" s="533" t="s">
        <v>25</v>
      </c>
      <c r="D104" s="533" t="s">
        <v>10</v>
      </c>
      <c r="E104" s="533"/>
      <c r="F104" s="533"/>
      <c r="G104" s="533" t="s">
        <v>11</v>
      </c>
      <c r="H104" s="533" t="s">
        <v>12</v>
      </c>
      <c r="I104" s="533"/>
      <c r="J104" s="533" t="s">
        <v>34</v>
      </c>
      <c r="K104" s="533" t="s">
        <v>36</v>
      </c>
      <c r="L104" s="533"/>
      <c r="M104" s="533"/>
      <c r="N104" s="533"/>
      <c r="O104" s="533"/>
      <c r="P104" s="533" t="s">
        <v>13</v>
      </c>
      <c r="Q104" s="9"/>
    </row>
    <row r="105" spans="1:17" ht="12.75">
      <c r="A105" s="533"/>
      <c r="B105" s="533"/>
      <c r="C105" s="533"/>
      <c r="D105" s="533"/>
      <c r="E105" s="533"/>
      <c r="F105" s="533"/>
      <c r="G105" s="533"/>
      <c r="H105" s="533"/>
      <c r="I105" s="533"/>
      <c r="J105" s="533"/>
      <c r="K105" s="533"/>
      <c r="L105" s="533"/>
      <c r="M105" s="533"/>
      <c r="N105" s="533"/>
      <c r="O105" s="533"/>
      <c r="P105" s="533"/>
      <c r="Q105" s="9"/>
    </row>
    <row r="106" spans="1:17" ht="12.75">
      <c r="A106" s="533"/>
      <c r="B106" s="533"/>
      <c r="C106" s="533"/>
      <c r="D106" s="535" t="s">
        <v>26</v>
      </c>
      <c r="E106" s="535" t="s">
        <v>14</v>
      </c>
      <c r="F106" s="535" t="s">
        <v>15</v>
      </c>
      <c r="G106" s="533"/>
      <c r="H106" s="533"/>
      <c r="I106" s="533"/>
      <c r="J106" s="533"/>
      <c r="K106" s="533"/>
      <c r="L106" s="533"/>
      <c r="M106" s="533"/>
      <c r="N106" s="533"/>
      <c r="O106" s="533"/>
      <c r="P106" s="533"/>
      <c r="Q106" s="9"/>
    </row>
    <row r="107" spans="1:17" ht="22.5" customHeight="1">
      <c r="A107" s="533"/>
      <c r="B107" s="533"/>
      <c r="C107" s="533"/>
      <c r="D107" s="535"/>
      <c r="E107" s="535"/>
      <c r="F107" s="535"/>
      <c r="G107" s="533"/>
      <c r="H107" s="535" t="s">
        <v>16</v>
      </c>
      <c r="I107" s="535" t="s">
        <v>17</v>
      </c>
      <c r="J107" s="533"/>
      <c r="K107" s="535" t="s">
        <v>16</v>
      </c>
      <c r="L107" s="535" t="s">
        <v>18</v>
      </c>
      <c r="M107" s="535" t="s">
        <v>27</v>
      </c>
      <c r="N107" s="535" t="s">
        <v>19</v>
      </c>
      <c r="O107" s="535" t="s">
        <v>20</v>
      </c>
      <c r="P107" s="533"/>
      <c r="Q107" s="9"/>
    </row>
    <row r="108" spans="1:17" ht="45" customHeight="1">
      <c r="A108" s="533"/>
      <c r="B108" s="533"/>
      <c r="C108" s="533"/>
      <c r="D108" s="535"/>
      <c r="E108" s="535"/>
      <c r="F108" s="535"/>
      <c r="G108" s="533"/>
      <c r="H108" s="535"/>
      <c r="I108" s="535"/>
      <c r="J108" s="533"/>
      <c r="K108" s="535"/>
      <c r="L108" s="535"/>
      <c r="M108" s="535"/>
      <c r="N108" s="535"/>
      <c r="O108" s="535"/>
      <c r="P108" s="533"/>
      <c r="Q108" s="9"/>
    </row>
    <row r="109" spans="1:17" ht="12.75">
      <c r="A109" s="11">
        <v>1</v>
      </c>
      <c r="B109" s="11">
        <v>2</v>
      </c>
      <c r="C109" s="11">
        <v>3</v>
      </c>
      <c r="D109" s="11">
        <v>4</v>
      </c>
      <c r="E109" s="11">
        <v>5</v>
      </c>
      <c r="F109" s="11">
        <v>6</v>
      </c>
      <c r="G109" s="11">
        <v>7</v>
      </c>
      <c r="H109" s="11">
        <v>8</v>
      </c>
      <c r="I109" s="11">
        <v>9</v>
      </c>
      <c r="J109" s="11">
        <v>10</v>
      </c>
      <c r="K109" s="11">
        <v>11</v>
      </c>
      <c r="L109" s="11">
        <v>12</v>
      </c>
      <c r="M109" s="11">
        <v>13</v>
      </c>
      <c r="N109" s="11">
        <v>14</v>
      </c>
      <c r="O109" s="11">
        <v>15</v>
      </c>
      <c r="P109" s="11">
        <v>16</v>
      </c>
      <c r="Q109" s="9"/>
    </row>
    <row r="110" spans="1:17" ht="12.75">
      <c r="A110" s="10"/>
      <c r="B110" s="12"/>
      <c r="C110" s="12"/>
      <c r="D110" s="12"/>
      <c r="E110" s="12"/>
      <c r="F110" s="12"/>
      <c r="G110" s="12"/>
      <c r="H110" s="18"/>
      <c r="I110" s="20"/>
      <c r="J110" s="12"/>
      <c r="K110" s="18"/>
      <c r="L110" s="20"/>
      <c r="M110" s="20"/>
      <c r="N110" s="20"/>
      <c r="O110" s="18"/>
      <c r="P110" s="12"/>
      <c r="Q110" s="9"/>
    </row>
    <row r="111" spans="1:17" ht="12.75">
      <c r="A111" s="10"/>
      <c r="B111" s="12"/>
      <c r="C111" s="12"/>
      <c r="D111" s="12"/>
      <c r="E111" s="12"/>
      <c r="F111" s="12"/>
      <c r="G111" s="12"/>
      <c r="H111" s="18"/>
      <c r="I111" s="20"/>
      <c r="J111" s="12"/>
      <c r="K111" s="18"/>
      <c r="L111" s="20"/>
      <c r="M111" s="20"/>
      <c r="N111" s="20"/>
      <c r="O111" s="18"/>
      <c r="P111" s="12"/>
      <c r="Q111" s="9"/>
    </row>
    <row r="112" spans="1:17" ht="12.75">
      <c r="A112" s="10"/>
      <c r="B112" s="12"/>
      <c r="C112" s="12"/>
      <c r="D112" s="12"/>
      <c r="E112" s="12"/>
      <c r="F112" s="12"/>
      <c r="G112" s="12"/>
      <c r="H112" s="18"/>
      <c r="I112" s="20"/>
      <c r="J112" s="12"/>
      <c r="K112" s="18"/>
      <c r="L112" s="20"/>
      <c r="M112" s="20"/>
      <c r="N112" s="20"/>
      <c r="O112" s="18"/>
      <c r="P112" s="12"/>
      <c r="Q112" s="9"/>
    </row>
    <row r="113" spans="1:17" ht="12.75">
      <c r="A113" s="10"/>
      <c r="B113" s="12"/>
      <c r="C113" s="12"/>
      <c r="D113" s="12"/>
      <c r="E113" s="12"/>
      <c r="F113" s="12"/>
      <c r="G113" s="12"/>
      <c r="H113" s="18"/>
      <c r="I113" s="20"/>
      <c r="J113" s="12"/>
      <c r="K113" s="18"/>
      <c r="L113" s="20"/>
      <c r="M113" s="20"/>
      <c r="N113" s="20"/>
      <c r="O113" s="18"/>
      <c r="P113" s="12"/>
      <c r="Q113" s="9"/>
    </row>
    <row r="114" spans="1:17" ht="12.75">
      <c r="A114" s="10"/>
      <c r="B114" s="12"/>
      <c r="C114" s="12"/>
      <c r="D114" s="12"/>
      <c r="E114" s="12"/>
      <c r="F114" s="12"/>
      <c r="G114" s="12"/>
      <c r="H114" s="18"/>
      <c r="I114" s="20"/>
      <c r="J114" s="12"/>
      <c r="K114" s="18"/>
      <c r="L114" s="20"/>
      <c r="M114" s="20"/>
      <c r="N114" s="20"/>
      <c r="O114" s="18"/>
      <c r="P114" s="12"/>
      <c r="Q114" s="9"/>
    </row>
    <row r="115" spans="1:17" ht="12.75">
      <c r="A115" s="10"/>
      <c r="B115" s="12"/>
      <c r="C115" s="12"/>
      <c r="D115" s="12"/>
      <c r="E115" s="12"/>
      <c r="F115" s="12"/>
      <c r="G115" s="12"/>
      <c r="H115" s="18"/>
      <c r="I115" s="20"/>
      <c r="J115" s="12"/>
      <c r="K115" s="18"/>
      <c r="L115" s="20"/>
      <c r="M115" s="20"/>
      <c r="N115" s="20"/>
      <c r="O115" s="18"/>
      <c r="P115" s="12"/>
      <c r="Q115" s="9"/>
    </row>
    <row r="116" spans="1:17" ht="12.75">
      <c r="A116" s="10"/>
      <c r="B116" s="12"/>
      <c r="C116" s="12"/>
      <c r="D116" s="12"/>
      <c r="E116" s="12"/>
      <c r="F116" s="12"/>
      <c r="G116" s="12"/>
      <c r="H116" s="18"/>
      <c r="I116" s="20"/>
      <c r="J116" s="12"/>
      <c r="K116" s="18"/>
      <c r="L116" s="20"/>
      <c r="M116" s="20"/>
      <c r="N116" s="20"/>
      <c r="O116" s="18"/>
      <c r="P116" s="12"/>
      <c r="Q116" s="9"/>
    </row>
    <row r="117" spans="1:17" ht="12.75">
      <c r="A117" s="10"/>
      <c r="B117" s="12"/>
      <c r="C117" s="12"/>
      <c r="D117" s="12"/>
      <c r="E117" s="12"/>
      <c r="F117" s="12"/>
      <c r="G117" s="12"/>
      <c r="H117" s="18"/>
      <c r="I117" s="20"/>
      <c r="J117" s="12"/>
      <c r="K117" s="18"/>
      <c r="L117" s="20"/>
      <c r="M117" s="20"/>
      <c r="N117" s="20"/>
      <c r="O117" s="18"/>
      <c r="P117" s="12"/>
      <c r="Q117" s="9"/>
    </row>
    <row r="118" spans="1:17" ht="12.75">
      <c r="A118" s="10"/>
      <c r="B118" s="12"/>
      <c r="C118" s="12"/>
      <c r="D118" s="12"/>
      <c r="E118" s="12"/>
      <c r="F118" s="12"/>
      <c r="G118" s="12"/>
      <c r="H118" s="18"/>
      <c r="I118" s="20"/>
      <c r="J118" s="12"/>
      <c r="K118" s="18"/>
      <c r="L118" s="20"/>
      <c r="M118" s="20"/>
      <c r="N118" s="20"/>
      <c r="O118" s="18"/>
      <c r="P118" s="12"/>
      <c r="Q118" s="9"/>
    </row>
    <row r="119" spans="1:17" ht="12.75">
      <c r="A119" s="10"/>
      <c r="B119" s="12"/>
      <c r="C119" s="12"/>
      <c r="D119" s="12"/>
      <c r="E119" s="12"/>
      <c r="F119" s="12"/>
      <c r="G119" s="12"/>
      <c r="H119" s="18"/>
      <c r="I119" s="20"/>
      <c r="J119" s="12"/>
      <c r="K119" s="18"/>
      <c r="L119" s="20"/>
      <c r="M119" s="20"/>
      <c r="N119" s="20"/>
      <c r="O119" s="18"/>
      <c r="P119" s="12"/>
      <c r="Q119" s="9"/>
    </row>
    <row r="120" spans="1:17" ht="12.75">
      <c r="A120" s="10"/>
      <c r="B120" s="12"/>
      <c r="C120" s="12"/>
      <c r="D120" s="12"/>
      <c r="E120" s="12"/>
      <c r="F120" s="12"/>
      <c r="G120" s="12"/>
      <c r="H120" s="18"/>
      <c r="I120" s="20"/>
      <c r="J120" s="12"/>
      <c r="K120" s="18"/>
      <c r="L120" s="20"/>
      <c r="M120" s="20"/>
      <c r="N120" s="20"/>
      <c r="O120" s="18"/>
      <c r="P120" s="12"/>
      <c r="Q120" s="9"/>
    </row>
    <row r="121" spans="1:17" ht="12.75">
      <c r="A121" s="10"/>
      <c r="B121" s="12"/>
      <c r="C121" s="12"/>
      <c r="D121" s="12"/>
      <c r="E121" s="12"/>
      <c r="F121" s="12"/>
      <c r="G121" s="12"/>
      <c r="H121" s="18"/>
      <c r="I121" s="20"/>
      <c r="J121" s="12"/>
      <c r="K121" s="18"/>
      <c r="L121" s="20"/>
      <c r="M121" s="20"/>
      <c r="N121" s="20"/>
      <c r="O121" s="18"/>
      <c r="P121" s="12"/>
      <c r="Q121" s="9"/>
    </row>
    <row r="122" spans="1:17" ht="12.75">
      <c r="A122" s="10"/>
      <c r="B122" s="12"/>
      <c r="C122" s="12"/>
      <c r="D122" s="12"/>
      <c r="E122" s="12"/>
      <c r="F122" s="12"/>
      <c r="G122" s="12"/>
      <c r="H122" s="18"/>
      <c r="I122" s="20"/>
      <c r="J122" s="12"/>
      <c r="K122" s="18"/>
      <c r="L122" s="20"/>
      <c r="M122" s="20"/>
      <c r="N122" s="20"/>
      <c r="O122" s="18"/>
      <c r="P122" s="12"/>
      <c r="Q122" s="9"/>
    </row>
    <row r="123" spans="1:17" ht="12.75">
      <c r="A123" s="10"/>
      <c r="B123" s="12"/>
      <c r="C123" s="12"/>
      <c r="D123" s="12"/>
      <c r="E123" s="12"/>
      <c r="F123" s="12"/>
      <c r="G123" s="12"/>
      <c r="H123" s="18"/>
      <c r="I123" s="20"/>
      <c r="J123" s="12"/>
      <c r="K123" s="18"/>
      <c r="L123" s="20"/>
      <c r="M123" s="20"/>
      <c r="N123" s="20"/>
      <c r="O123" s="18"/>
      <c r="P123" s="12"/>
      <c r="Q123" s="9"/>
    </row>
    <row r="124" spans="1:17" ht="12.75">
      <c r="A124" s="10"/>
      <c r="B124" s="12"/>
      <c r="C124" s="12"/>
      <c r="D124" s="12"/>
      <c r="E124" s="12"/>
      <c r="F124" s="12"/>
      <c r="G124" s="12"/>
      <c r="H124" s="18"/>
      <c r="I124" s="20"/>
      <c r="J124" s="12"/>
      <c r="K124" s="18"/>
      <c r="L124" s="20"/>
      <c r="M124" s="20"/>
      <c r="N124" s="20"/>
      <c r="O124" s="18"/>
      <c r="P124" s="12"/>
      <c r="Q124" s="9"/>
    </row>
    <row r="125" spans="1:17" ht="12.75">
      <c r="A125" s="10"/>
      <c r="B125" s="12"/>
      <c r="C125" s="12"/>
      <c r="D125" s="12"/>
      <c r="E125" s="12"/>
      <c r="F125" s="12"/>
      <c r="G125" s="12"/>
      <c r="H125" s="18"/>
      <c r="I125" s="20"/>
      <c r="J125" s="12"/>
      <c r="K125" s="18"/>
      <c r="L125" s="20"/>
      <c r="M125" s="20"/>
      <c r="N125" s="20"/>
      <c r="O125" s="18"/>
      <c r="P125" s="12"/>
      <c r="Q125" s="9"/>
    </row>
    <row r="126" spans="1:17" ht="12.75">
      <c r="A126" s="10"/>
      <c r="B126" s="12"/>
      <c r="C126" s="12"/>
      <c r="D126" s="12"/>
      <c r="E126" s="12"/>
      <c r="F126" s="12"/>
      <c r="G126" s="12"/>
      <c r="H126" s="18"/>
      <c r="I126" s="20"/>
      <c r="J126" s="12"/>
      <c r="K126" s="18"/>
      <c r="L126" s="20"/>
      <c r="M126" s="20"/>
      <c r="N126" s="20"/>
      <c r="O126" s="18"/>
      <c r="P126" s="12"/>
      <c r="Q126" s="9"/>
    </row>
    <row r="127" spans="1:17" ht="12.75">
      <c r="A127" s="10"/>
      <c r="B127" s="12"/>
      <c r="C127" s="12"/>
      <c r="D127" s="12"/>
      <c r="E127" s="12"/>
      <c r="F127" s="12"/>
      <c r="G127" s="12"/>
      <c r="H127" s="18"/>
      <c r="I127" s="20"/>
      <c r="J127" s="12"/>
      <c r="K127" s="18"/>
      <c r="L127" s="20"/>
      <c r="M127" s="20"/>
      <c r="N127" s="20"/>
      <c r="O127" s="18"/>
      <c r="P127" s="12"/>
      <c r="Q127" s="9"/>
    </row>
    <row r="128" spans="1:17" ht="12.75">
      <c r="A128" s="10"/>
      <c r="B128" s="12"/>
      <c r="C128" s="12"/>
      <c r="D128" s="12"/>
      <c r="E128" s="12"/>
      <c r="F128" s="12"/>
      <c r="G128" s="12"/>
      <c r="H128" s="18"/>
      <c r="I128" s="20"/>
      <c r="J128" s="12"/>
      <c r="K128" s="18"/>
      <c r="L128" s="20"/>
      <c r="M128" s="20"/>
      <c r="N128" s="20"/>
      <c r="O128" s="18"/>
      <c r="P128" s="12"/>
      <c r="Q128" s="9"/>
    </row>
    <row r="129" spans="1:17" ht="12.75">
      <c r="A129" s="10"/>
      <c r="B129" s="12"/>
      <c r="C129" s="12"/>
      <c r="D129" s="12"/>
      <c r="E129" s="12"/>
      <c r="F129" s="12"/>
      <c r="G129" s="12"/>
      <c r="H129" s="18"/>
      <c r="I129" s="20"/>
      <c r="J129" s="12"/>
      <c r="K129" s="18"/>
      <c r="L129" s="20"/>
      <c r="M129" s="20"/>
      <c r="N129" s="20"/>
      <c r="O129" s="18"/>
      <c r="P129" s="12"/>
      <c r="Q129" s="9"/>
    </row>
    <row r="130" spans="1:17" ht="12.75">
      <c r="A130" s="10"/>
      <c r="B130" s="12"/>
      <c r="C130" s="12"/>
      <c r="D130" s="12"/>
      <c r="E130" s="12"/>
      <c r="F130" s="12"/>
      <c r="G130" s="12"/>
      <c r="H130" s="18"/>
      <c r="I130" s="20"/>
      <c r="J130" s="12"/>
      <c r="K130" s="18"/>
      <c r="L130" s="20"/>
      <c r="M130" s="20"/>
      <c r="N130" s="20"/>
      <c r="O130" s="18"/>
      <c r="P130" s="12"/>
      <c r="Q130" s="9"/>
    </row>
    <row r="131" spans="1:17" ht="12.75">
      <c r="A131" s="10"/>
      <c r="B131" s="12"/>
      <c r="C131" s="12"/>
      <c r="D131" s="12"/>
      <c r="E131" s="12"/>
      <c r="F131" s="12"/>
      <c r="G131" s="12"/>
      <c r="H131" s="18"/>
      <c r="I131" s="20"/>
      <c r="J131" s="12"/>
      <c r="K131" s="18"/>
      <c r="L131" s="20"/>
      <c r="M131" s="20"/>
      <c r="N131" s="20"/>
      <c r="O131" s="18"/>
      <c r="P131" s="12"/>
      <c r="Q131" s="9"/>
    </row>
    <row r="132" spans="1:17" ht="12.75">
      <c r="A132" s="10"/>
      <c r="B132" s="12"/>
      <c r="C132" s="12"/>
      <c r="D132" s="12"/>
      <c r="E132" s="12"/>
      <c r="F132" s="12"/>
      <c r="G132" s="12"/>
      <c r="H132" s="18"/>
      <c r="I132" s="20"/>
      <c r="J132" s="12"/>
      <c r="K132" s="18"/>
      <c r="L132" s="20"/>
      <c r="M132" s="20"/>
      <c r="N132" s="20"/>
      <c r="O132" s="18"/>
      <c r="P132" s="12"/>
      <c r="Q132" s="9"/>
    </row>
    <row r="133" spans="1:17" ht="12.75">
      <c r="A133" s="10"/>
      <c r="B133" s="12"/>
      <c r="C133" s="12"/>
      <c r="D133" s="12"/>
      <c r="E133" s="12"/>
      <c r="F133" s="12"/>
      <c r="G133" s="12"/>
      <c r="H133" s="18"/>
      <c r="I133" s="20"/>
      <c r="J133" s="12"/>
      <c r="K133" s="18"/>
      <c r="L133" s="20"/>
      <c r="M133" s="20"/>
      <c r="N133" s="20"/>
      <c r="O133" s="18"/>
      <c r="P133" s="12"/>
      <c r="Q133" s="9"/>
    </row>
    <row r="134" spans="1:17" ht="12.75">
      <c r="A134" s="10"/>
      <c r="B134" s="12"/>
      <c r="C134" s="12"/>
      <c r="D134" s="12"/>
      <c r="E134" s="12"/>
      <c r="F134" s="12"/>
      <c r="G134" s="12"/>
      <c r="H134" s="18"/>
      <c r="I134" s="20"/>
      <c r="J134" s="12"/>
      <c r="K134" s="18"/>
      <c r="L134" s="20"/>
      <c r="M134" s="20"/>
      <c r="N134" s="20"/>
      <c r="O134" s="18"/>
      <c r="P134" s="12"/>
      <c r="Q134" s="9"/>
    </row>
    <row r="135" spans="1:17" ht="12.75">
      <c r="A135" s="10"/>
      <c r="B135" s="12"/>
      <c r="C135" s="12"/>
      <c r="D135" s="12"/>
      <c r="E135" s="12"/>
      <c r="F135" s="12"/>
      <c r="G135" s="12"/>
      <c r="H135" s="18"/>
      <c r="I135" s="20"/>
      <c r="J135" s="12"/>
      <c r="K135" s="18"/>
      <c r="L135" s="20"/>
      <c r="M135" s="20"/>
      <c r="N135" s="20"/>
      <c r="O135" s="18"/>
      <c r="P135" s="12"/>
      <c r="Q135" s="9"/>
    </row>
    <row r="136" spans="1:17" ht="12.75">
      <c r="A136" s="10"/>
      <c r="B136" s="12"/>
      <c r="C136" s="12"/>
      <c r="D136" s="12"/>
      <c r="E136" s="12"/>
      <c r="F136" s="12"/>
      <c r="G136" s="12"/>
      <c r="H136" s="18"/>
      <c r="I136" s="20"/>
      <c r="J136" s="12"/>
      <c r="K136" s="18"/>
      <c r="L136" s="20"/>
      <c r="M136" s="20"/>
      <c r="N136" s="20"/>
      <c r="O136" s="18"/>
      <c r="P136" s="12"/>
      <c r="Q136" s="9"/>
    </row>
    <row r="137" spans="1:17" ht="12.75">
      <c r="A137" s="10"/>
      <c r="B137" s="12"/>
      <c r="C137" s="12"/>
      <c r="D137" s="12"/>
      <c r="E137" s="12"/>
      <c r="F137" s="12"/>
      <c r="G137" s="12"/>
      <c r="H137" s="18"/>
      <c r="I137" s="20"/>
      <c r="J137" s="12"/>
      <c r="K137" s="18"/>
      <c r="L137" s="20"/>
      <c r="M137" s="20"/>
      <c r="N137" s="20"/>
      <c r="O137" s="18"/>
      <c r="P137" s="12"/>
      <c r="Q137" s="9"/>
    </row>
    <row r="138" spans="1:17" ht="12.75">
      <c r="A138" s="10"/>
      <c r="B138" s="12"/>
      <c r="C138" s="12"/>
      <c r="D138" s="12"/>
      <c r="E138" s="12"/>
      <c r="F138" s="12"/>
      <c r="G138" s="12"/>
      <c r="H138" s="18"/>
      <c r="I138" s="20"/>
      <c r="J138" s="12"/>
      <c r="K138" s="18"/>
      <c r="L138" s="20"/>
      <c r="M138" s="20"/>
      <c r="N138" s="20"/>
      <c r="O138" s="18"/>
      <c r="P138" s="12"/>
      <c r="Q138" s="9"/>
    </row>
    <row r="139" spans="1:17" ht="12.75">
      <c r="A139" s="10"/>
      <c r="B139" s="12"/>
      <c r="C139" s="12"/>
      <c r="D139" s="12"/>
      <c r="E139" s="12"/>
      <c r="F139" s="12"/>
      <c r="G139" s="12"/>
      <c r="H139" s="18"/>
      <c r="I139" s="20"/>
      <c r="J139" s="12"/>
      <c r="K139" s="18"/>
      <c r="L139" s="20"/>
      <c r="M139" s="20"/>
      <c r="N139" s="20"/>
      <c r="O139" s="18"/>
      <c r="P139" s="12"/>
      <c r="Q139" s="9"/>
    </row>
    <row r="140" spans="1:17" ht="12.75">
      <c r="A140" s="10"/>
      <c r="B140" s="12"/>
      <c r="C140" s="12"/>
      <c r="D140" s="12"/>
      <c r="E140" s="12"/>
      <c r="F140" s="12"/>
      <c r="G140" s="12"/>
      <c r="H140" s="18"/>
      <c r="I140" s="20"/>
      <c r="J140" s="12"/>
      <c r="K140" s="18"/>
      <c r="L140" s="20"/>
      <c r="M140" s="20"/>
      <c r="N140" s="20"/>
      <c r="O140" s="18"/>
      <c r="P140" s="12"/>
      <c r="Q140" s="9"/>
    </row>
    <row r="141" spans="1:17" ht="12.75">
      <c r="A141" s="10"/>
      <c r="B141" s="12"/>
      <c r="C141" s="12"/>
      <c r="D141" s="12"/>
      <c r="E141" s="12"/>
      <c r="F141" s="12"/>
      <c r="G141" s="12"/>
      <c r="H141" s="18"/>
      <c r="I141" s="20"/>
      <c r="J141" s="12"/>
      <c r="K141" s="18"/>
      <c r="L141" s="20"/>
      <c r="M141" s="20"/>
      <c r="N141" s="20"/>
      <c r="O141" s="18"/>
      <c r="P141" s="12"/>
      <c r="Q141" s="9"/>
    </row>
    <row r="142" spans="1:17" ht="12.75">
      <c r="A142" s="10"/>
      <c r="B142" s="12"/>
      <c r="C142" s="12"/>
      <c r="D142" s="12"/>
      <c r="E142" s="12"/>
      <c r="F142" s="12"/>
      <c r="G142" s="12"/>
      <c r="H142" s="18"/>
      <c r="I142" s="20"/>
      <c r="J142" s="12"/>
      <c r="K142" s="18"/>
      <c r="L142" s="20"/>
      <c r="M142" s="20"/>
      <c r="N142" s="20"/>
      <c r="O142" s="18"/>
      <c r="P142" s="12"/>
      <c r="Q142" s="9"/>
    </row>
    <row r="143" spans="1:17" ht="12.75">
      <c r="A143" s="10"/>
      <c r="B143" s="12"/>
      <c r="C143" s="12"/>
      <c r="D143" s="12"/>
      <c r="E143" s="12"/>
      <c r="F143" s="12"/>
      <c r="G143" s="12"/>
      <c r="H143" s="18"/>
      <c r="I143" s="20"/>
      <c r="J143" s="12"/>
      <c r="K143" s="18"/>
      <c r="L143" s="20"/>
      <c r="M143" s="20"/>
      <c r="N143" s="20"/>
      <c r="O143" s="18"/>
      <c r="P143" s="12"/>
      <c r="Q143" s="9"/>
    </row>
    <row r="144" spans="1:17" ht="12.75">
      <c r="A144" s="10"/>
      <c r="B144" s="12"/>
      <c r="C144" s="12"/>
      <c r="D144" s="12"/>
      <c r="E144" s="12"/>
      <c r="F144" s="12"/>
      <c r="G144" s="12"/>
      <c r="H144" s="18"/>
      <c r="I144" s="20"/>
      <c r="J144" s="12"/>
      <c r="K144" s="18"/>
      <c r="L144" s="20"/>
      <c r="M144" s="20"/>
      <c r="N144" s="20"/>
      <c r="O144" s="18"/>
      <c r="P144" s="12"/>
      <c r="Q144" s="9"/>
    </row>
    <row r="145" spans="1:17" ht="12.75">
      <c r="A145" s="10"/>
      <c r="B145" s="12"/>
      <c r="C145" s="12"/>
      <c r="D145" s="12"/>
      <c r="E145" s="12"/>
      <c r="F145" s="12"/>
      <c r="G145" s="12"/>
      <c r="H145" s="18"/>
      <c r="I145" s="20"/>
      <c r="J145" s="12"/>
      <c r="K145" s="18"/>
      <c r="L145" s="20"/>
      <c r="M145" s="20"/>
      <c r="N145" s="20"/>
      <c r="O145" s="18"/>
      <c r="P145" s="12"/>
      <c r="Q145" s="9"/>
    </row>
    <row r="146" spans="1:17" ht="12.75">
      <c r="A146" s="10"/>
      <c r="B146" s="12"/>
      <c r="C146" s="12"/>
      <c r="D146" s="12"/>
      <c r="E146" s="12"/>
      <c r="F146" s="12"/>
      <c r="G146" s="12"/>
      <c r="H146" s="18"/>
      <c r="I146" s="20"/>
      <c r="J146" s="12"/>
      <c r="K146" s="18"/>
      <c r="L146" s="20"/>
      <c r="M146" s="20"/>
      <c r="N146" s="20"/>
      <c r="O146" s="18"/>
      <c r="P146" s="12"/>
      <c r="Q146" s="9"/>
    </row>
    <row r="147" spans="1:17" ht="12.75">
      <c r="A147" s="10"/>
      <c r="B147" s="12"/>
      <c r="C147" s="12"/>
      <c r="D147" s="12"/>
      <c r="E147" s="12"/>
      <c r="F147" s="12"/>
      <c r="G147" s="12"/>
      <c r="H147" s="18"/>
      <c r="I147" s="20"/>
      <c r="J147" s="12"/>
      <c r="K147" s="18"/>
      <c r="L147" s="20"/>
      <c r="M147" s="20"/>
      <c r="N147" s="20"/>
      <c r="O147" s="18"/>
      <c r="P147" s="12"/>
      <c r="Q147" s="9"/>
    </row>
    <row r="148" spans="1:17" ht="12.75">
      <c r="A148" s="10"/>
      <c r="B148" s="12"/>
      <c r="C148" s="12"/>
      <c r="D148" s="12"/>
      <c r="E148" s="12"/>
      <c r="F148" s="12"/>
      <c r="G148" s="12"/>
      <c r="H148" s="18"/>
      <c r="I148" s="20"/>
      <c r="J148" s="12"/>
      <c r="K148" s="18"/>
      <c r="L148" s="20"/>
      <c r="M148" s="20"/>
      <c r="N148" s="20"/>
      <c r="O148" s="18"/>
      <c r="P148" s="12"/>
      <c r="Q148" s="9"/>
    </row>
    <row r="149" spans="1:17" ht="12.75">
      <c r="A149" s="10"/>
      <c r="B149" s="12"/>
      <c r="C149" s="12"/>
      <c r="D149" s="12"/>
      <c r="E149" s="12"/>
      <c r="F149" s="12"/>
      <c r="G149" s="12"/>
      <c r="H149" s="18"/>
      <c r="I149" s="20"/>
      <c r="J149" s="12"/>
      <c r="K149" s="18"/>
      <c r="L149" s="20"/>
      <c r="M149" s="20"/>
      <c r="N149" s="20"/>
      <c r="O149" s="18"/>
      <c r="P149" s="12"/>
      <c r="Q149" s="9"/>
    </row>
    <row r="150" spans="1:17" ht="12.75">
      <c r="A150" s="10"/>
      <c r="B150" s="12"/>
      <c r="C150" s="12"/>
      <c r="D150" s="12"/>
      <c r="E150" s="12"/>
      <c r="F150" s="12"/>
      <c r="G150" s="12"/>
      <c r="H150" s="18"/>
      <c r="I150" s="20"/>
      <c r="J150" s="12"/>
      <c r="K150" s="18"/>
      <c r="L150" s="20"/>
      <c r="M150" s="20"/>
      <c r="N150" s="20"/>
      <c r="O150" s="18"/>
      <c r="P150" s="12"/>
      <c r="Q150" s="9"/>
    </row>
    <row r="151" spans="1:17" ht="12.75">
      <c r="A151" s="10"/>
      <c r="B151" s="12"/>
      <c r="C151" s="12"/>
      <c r="D151" s="12"/>
      <c r="E151" s="12"/>
      <c r="F151" s="12"/>
      <c r="G151" s="12"/>
      <c r="H151" s="18"/>
      <c r="I151" s="20"/>
      <c r="J151" s="12"/>
      <c r="K151" s="18"/>
      <c r="L151" s="20"/>
      <c r="M151" s="20"/>
      <c r="N151" s="20"/>
      <c r="O151" s="18"/>
      <c r="P151" s="12"/>
      <c r="Q151" s="9"/>
    </row>
    <row r="152" spans="1:17" ht="12.75">
      <c r="A152" s="10"/>
      <c r="B152" s="12"/>
      <c r="C152" s="12"/>
      <c r="D152" s="12"/>
      <c r="E152" s="12"/>
      <c r="F152" s="12"/>
      <c r="G152" s="12"/>
      <c r="H152" s="18"/>
      <c r="I152" s="20"/>
      <c r="J152" s="12"/>
      <c r="K152" s="18"/>
      <c r="L152" s="20"/>
      <c r="M152" s="20"/>
      <c r="N152" s="20"/>
      <c r="O152" s="18"/>
      <c r="P152" s="12"/>
      <c r="Q152" s="9"/>
    </row>
    <row r="153" spans="1:17" ht="12.75">
      <c r="A153" s="10"/>
      <c r="B153" s="12"/>
      <c r="C153" s="12"/>
      <c r="D153" s="12"/>
      <c r="E153" s="12"/>
      <c r="F153" s="12"/>
      <c r="G153" s="12"/>
      <c r="H153" s="18"/>
      <c r="I153" s="20"/>
      <c r="J153" s="12"/>
      <c r="K153" s="18"/>
      <c r="L153" s="20"/>
      <c r="M153" s="20"/>
      <c r="N153" s="20"/>
      <c r="O153" s="18"/>
      <c r="P153" s="12"/>
      <c r="Q153" s="9"/>
    </row>
    <row r="154" spans="1:17" ht="12.75">
      <c r="A154" s="536" t="s">
        <v>465</v>
      </c>
      <c r="B154" s="536"/>
      <c r="C154" s="536"/>
      <c r="D154" s="536"/>
      <c r="E154" s="536"/>
      <c r="F154" s="536"/>
      <c r="G154" s="537"/>
      <c r="H154" s="157">
        <f>SUM(H110:H153)</f>
        <v>0</v>
      </c>
      <c r="I154" s="21">
        <f>SUM(I110:I153)</f>
        <v>0</v>
      </c>
      <c r="J154" s="154"/>
      <c r="K154" s="19">
        <f>SUM(K110:K153)</f>
        <v>0</v>
      </c>
      <c r="L154" s="21">
        <f>SUM(L110:L153)</f>
        <v>0</v>
      </c>
      <c r="M154" s="21">
        <f>SUM(M110:M153)</f>
        <v>0</v>
      </c>
      <c r="N154" s="21">
        <f>SUM(N110:N153)</f>
        <v>0</v>
      </c>
      <c r="O154" s="155"/>
      <c r="P154" s="122"/>
      <c r="Q154" s="9"/>
    </row>
    <row r="155" spans="1:17" ht="12.75">
      <c r="A155" s="1" t="e">
        <f>CONCATENATE("Число порядкових номерів на сторінці: ",ЧислоПрописом(COUNTA(A110:A153))," (з ",A110," по ",A153,")")</f>
        <v>#NAME?</v>
      </c>
      <c r="B155" s="122"/>
      <c r="C155" s="122"/>
      <c r="D155" s="122"/>
      <c r="E155" s="122"/>
      <c r="F155" s="122"/>
      <c r="G155" s="135" t="e">
        <f>CONCATENATE("Загальна кількість у натуральних вимірах фактично на сторінці: ",ЧислоПрописом(H154))</f>
        <v>#NAME?</v>
      </c>
      <c r="H155" s="155"/>
      <c r="I155" s="156"/>
      <c r="J155" s="154"/>
      <c r="K155" s="155"/>
      <c r="L155" s="156"/>
      <c r="M155" s="156"/>
      <c r="N155" s="156"/>
      <c r="O155" s="155"/>
      <c r="P155" s="122"/>
      <c r="Q155" s="9"/>
    </row>
    <row r="156" spans="2:17" ht="12.75">
      <c r="B156" s="132"/>
      <c r="C156" s="132"/>
      <c r="E156" s="122"/>
      <c r="G156" s="135" t="e">
        <f>CONCATENATE("Загальна кількість у натуральних вимірах за даними бухобліку на сторінці: ",ЧислоПрописом(K154))</f>
        <v>#NAME?</v>
      </c>
      <c r="H156" s="155"/>
      <c r="I156" s="156"/>
      <c r="J156" s="154"/>
      <c r="K156" s="155"/>
      <c r="L156" s="156"/>
      <c r="M156" s="156"/>
      <c r="N156" s="156"/>
      <c r="O156" s="155"/>
      <c r="P156" s="122"/>
      <c r="Q156" s="9"/>
    </row>
    <row r="157" spans="1:17" ht="12.75">
      <c r="A157" s="533" t="s">
        <v>23</v>
      </c>
      <c r="B157" s="533" t="s">
        <v>24</v>
      </c>
      <c r="C157" s="533" t="s">
        <v>25</v>
      </c>
      <c r="D157" s="533" t="s">
        <v>10</v>
      </c>
      <c r="E157" s="533"/>
      <c r="F157" s="533"/>
      <c r="G157" s="533" t="s">
        <v>11</v>
      </c>
      <c r="H157" s="533" t="s">
        <v>12</v>
      </c>
      <c r="I157" s="533"/>
      <c r="J157" s="533" t="s">
        <v>34</v>
      </c>
      <c r="K157" s="533" t="s">
        <v>36</v>
      </c>
      <c r="L157" s="533"/>
      <c r="M157" s="533"/>
      <c r="N157" s="533"/>
      <c r="O157" s="533"/>
      <c r="P157" s="533" t="s">
        <v>13</v>
      </c>
      <c r="Q157" s="9"/>
    </row>
    <row r="158" spans="1:17" ht="12.75">
      <c r="A158" s="533"/>
      <c r="B158" s="533"/>
      <c r="C158" s="533"/>
      <c r="D158" s="533"/>
      <c r="E158" s="533"/>
      <c r="F158" s="533"/>
      <c r="G158" s="533"/>
      <c r="H158" s="533"/>
      <c r="I158" s="533"/>
      <c r="J158" s="533"/>
      <c r="K158" s="533"/>
      <c r="L158" s="533"/>
      <c r="M158" s="533"/>
      <c r="N158" s="533"/>
      <c r="O158" s="533"/>
      <c r="P158" s="533"/>
      <c r="Q158" s="9"/>
    </row>
    <row r="159" spans="1:17" ht="12.75">
      <c r="A159" s="533"/>
      <c r="B159" s="533"/>
      <c r="C159" s="533"/>
      <c r="D159" s="535" t="s">
        <v>26</v>
      </c>
      <c r="E159" s="535" t="s">
        <v>14</v>
      </c>
      <c r="F159" s="535" t="s">
        <v>15</v>
      </c>
      <c r="G159" s="533"/>
      <c r="H159" s="533"/>
      <c r="I159" s="533"/>
      <c r="J159" s="533"/>
      <c r="K159" s="533"/>
      <c r="L159" s="533"/>
      <c r="M159" s="533"/>
      <c r="N159" s="533"/>
      <c r="O159" s="533"/>
      <c r="P159" s="533"/>
      <c r="Q159" s="9"/>
    </row>
    <row r="160" spans="1:17" ht="12.75">
      <c r="A160" s="533"/>
      <c r="B160" s="533"/>
      <c r="C160" s="533"/>
      <c r="D160" s="535"/>
      <c r="E160" s="535"/>
      <c r="F160" s="535"/>
      <c r="G160" s="533"/>
      <c r="H160" s="535" t="s">
        <v>16</v>
      </c>
      <c r="I160" s="535" t="s">
        <v>17</v>
      </c>
      <c r="J160" s="533"/>
      <c r="K160" s="535" t="s">
        <v>16</v>
      </c>
      <c r="L160" s="535" t="s">
        <v>18</v>
      </c>
      <c r="M160" s="535" t="s">
        <v>27</v>
      </c>
      <c r="N160" s="535" t="s">
        <v>19</v>
      </c>
      <c r="O160" s="535" t="s">
        <v>20</v>
      </c>
      <c r="P160" s="533"/>
      <c r="Q160" s="9"/>
    </row>
    <row r="161" spans="1:17" ht="51" customHeight="1">
      <c r="A161" s="533"/>
      <c r="B161" s="533"/>
      <c r="C161" s="533"/>
      <c r="D161" s="535"/>
      <c r="E161" s="535"/>
      <c r="F161" s="535"/>
      <c r="G161" s="533"/>
      <c r="H161" s="535"/>
      <c r="I161" s="535"/>
      <c r="J161" s="533"/>
      <c r="K161" s="535"/>
      <c r="L161" s="535"/>
      <c r="M161" s="535"/>
      <c r="N161" s="535"/>
      <c r="O161" s="535"/>
      <c r="P161" s="533"/>
      <c r="Q161" s="9"/>
    </row>
    <row r="162" spans="1:17" ht="12.75">
      <c r="A162" s="11">
        <v>1</v>
      </c>
      <c r="B162" s="11">
        <v>2</v>
      </c>
      <c r="C162" s="11">
        <v>3</v>
      </c>
      <c r="D162" s="11">
        <v>4</v>
      </c>
      <c r="E162" s="11">
        <v>5</v>
      </c>
      <c r="F162" s="11">
        <v>6</v>
      </c>
      <c r="G162" s="11">
        <v>7</v>
      </c>
      <c r="H162" s="11">
        <v>8</v>
      </c>
      <c r="I162" s="11">
        <v>9</v>
      </c>
      <c r="J162" s="11">
        <v>10</v>
      </c>
      <c r="K162" s="11">
        <v>11</v>
      </c>
      <c r="L162" s="11">
        <v>12</v>
      </c>
      <c r="M162" s="11">
        <v>13</v>
      </c>
      <c r="N162" s="11">
        <v>14</v>
      </c>
      <c r="O162" s="11">
        <v>15</v>
      </c>
      <c r="P162" s="11">
        <v>16</v>
      </c>
      <c r="Q162" s="9"/>
    </row>
    <row r="163" spans="1:17" ht="12.75">
      <c r="A163" s="10"/>
      <c r="B163" s="12"/>
      <c r="C163" s="12"/>
      <c r="D163" s="12"/>
      <c r="E163" s="12"/>
      <c r="F163" s="12"/>
      <c r="G163" s="12"/>
      <c r="H163" s="18"/>
      <c r="I163" s="20"/>
      <c r="J163" s="12"/>
      <c r="K163" s="18"/>
      <c r="L163" s="20"/>
      <c r="M163" s="20"/>
      <c r="N163" s="20"/>
      <c r="O163" s="18"/>
      <c r="P163" s="12"/>
      <c r="Q163" s="9"/>
    </row>
    <row r="164" spans="1:17" ht="12.75">
      <c r="A164" s="10"/>
      <c r="B164" s="12"/>
      <c r="C164" s="12"/>
      <c r="D164" s="12"/>
      <c r="E164" s="12"/>
      <c r="F164" s="12"/>
      <c r="G164" s="12"/>
      <c r="H164" s="18"/>
      <c r="I164" s="20"/>
      <c r="J164" s="12"/>
      <c r="K164" s="18"/>
      <c r="L164" s="20"/>
      <c r="M164" s="20"/>
      <c r="N164" s="20"/>
      <c r="O164" s="18"/>
      <c r="P164" s="12"/>
      <c r="Q164" s="9"/>
    </row>
    <row r="165" spans="1:17" ht="12.75">
      <c r="A165" s="10"/>
      <c r="B165" s="12"/>
      <c r="C165" s="12"/>
      <c r="D165" s="12"/>
      <c r="E165" s="12"/>
      <c r="F165" s="12"/>
      <c r="G165" s="12"/>
      <c r="H165" s="18"/>
      <c r="I165" s="20"/>
      <c r="J165" s="12"/>
      <c r="K165" s="18"/>
      <c r="L165" s="20"/>
      <c r="M165" s="20"/>
      <c r="N165" s="20"/>
      <c r="O165" s="18"/>
      <c r="P165" s="12"/>
      <c r="Q165" s="9"/>
    </row>
    <row r="166" spans="1:17" ht="12.75">
      <c r="A166" s="10"/>
      <c r="B166" s="12"/>
      <c r="C166" s="12"/>
      <c r="D166" s="12"/>
      <c r="E166" s="12"/>
      <c r="F166" s="12"/>
      <c r="G166" s="12"/>
      <c r="H166" s="18"/>
      <c r="I166" s="20"/>
      <c r="J166" s="12"/>
      <c r="K166" s="18"/>
      <c r="L166" s="20"/>
      <c r="M166" s="20"/>
      <c r="N166" s="20"/>
      <c r="O166" s="18"/>
      <c r="P166" s="12"/>
      <c r="Q166" s="9"/>
    </row>
    <row r="167" spans="1:17" ht="12.75">
      <c r="A167" s="10"/>
      <c r="B167" s="12"/>
      <c r="C167" s="12"/>
      <c r="D167" s="12"/>
      <c r="E167" s="12"/>
      <c r="F167" s="12"/>
      <c r="G167" s="12"/>
      <c r="H167" s="18"/>
      <c r="I167" s="20"/>
      <c r="J167" s="12"/>
      <c r="K167" s="18"/>
      <c r="L167" s="20"/>
      <c r="M167" s="20"/>
      <c r="N167" s="20"/>
      <c r="O167" s="18"/>
      <c r="P167" s="12"/>
      <c r="Q167" s="9"/>
    </row>
    <row r="168" spans="1:17" ht="12.75">
      <c r="A168" s="10"/>
      <c r="B168" s="12"/>
      <c r="C168" s="12"/>
      <c r="D168" s="12"/>
      <c r="E168" s="12"/>
      <c r="F168" s="12"/>
      <c r="G168" s="12"/>
      <c r="H168" s="18"/>
      <c r="I168" s="20"/>
      <c r="J168" s="12"/>
      <c r="K168" s="18"/>
      <c r="L168" s="20"/>
      <c r="M168" s="20"/>
      <c r="N168" s="20"/>
      <c r="O168" s="18"/>
      <c r="P168" s="12"/>
      <c r="Q168" s="9"/>
    </row>
    <row r="169" spans="1:17" ht="12.75">
      <c r="A169" s="10"/>
      <c r="B169" s="12"/>
      <c r="C169" s="12"/>
      <c r="D169" s="12"/>
      <c r="E169" s="12"/>
      <c r="F169" s="12"/>
      <c r="G169" s="12"/>
      <c r="H169" s="18"/>
      <c r="I169" s="20"/>
      <c r="J169" s="12"/>
      <c r="K169" s="18"/>
      <c r="L169" s="20"/>
      <c r="M169" s="20"/>
      <c r="N169" s="20"/>
      <c r="O169" s="18"/>
      <c r="P169" s="12"/>
      <c r="Q169" s="9"/>
    </row>
    <row r="170" spans="1:17" ht="12.75">
      <c r="A170" s="10"/>
      <c r="B170" s="12"/>
      <c r="C170" s="12"/>
      <c r="D170" s="12"/>
      <c r="E170" s="12"/>
      <c r="F170" s="12"/>
      <c r="G170" s="12"/>
      <c r="H170" s="18"/>
      <c r="I170" s="20"/>
      <c r="J170" s="12"/>
      <c r="K170" s="18"/>
      <c r="L170" s="20"/>
      <c r="M170" s="20"/>
      <c r="N170" s="20"/>
      <c r="O170" s="18"/>
      <c r="P170" s="12"/>
      <c r="Q170" s="9"/>
    </row>
    <row r="171" spans="1:17" ht="12.75">
      <c r="A171" s="10"/>
      <c r="B171" s="12"/>
      <c r="C171" s="12"/>
      <c r="D171" s="12"/>
      <c r="E171" s="12"/>
      <c r="F171" s="12"/>
      <c r="G171" s="12"/>
      <c r="H171" s="18"/>
      <c r="I171" s="20"/>
      <c r="J171" s="12"/>
      <c r="K171" s="18"/>
      <c r="L171" s="20"/>
      <c r="M171" s="20"/>
      <c r="N171" s="20"/>
      <c r="O171" s="18"/>
      <c r="P171" s="12"/>
      <c r="Q171" s="9"/>
    </row>
    <row r="172" spans="1:17" ht="12.75">
      <c r="A172" s="10"/>
      <c r="B172" s="12"/>
      <c r="C172" s="12"/>
      <c r="D172" s="12"/>
      <c r="E172" s="12"/>
      <c r="F172" s="12"/>
      <c r="G172" s="12"/>
      <c r="H172" s="18"/>
      <c r="I172" s="20"/>
      <c r="J172" s="12"/>
      <c r="K172" s="18"/>
      <c r="L172" s="20"/>
      <c r="M172" s="20"/>
      <c r="N172" s="20"/>
      <c r="O172" s="18"/>
      <c r="P172" s="12"/>
      <c r="Q172" s="9"/>
    </row>
    <row r="173" spans="1:17" ht="12.75">
      <c r="A173" s="10"/>
      <c r="B173" s="12"/>
      <c r="C173" s="12"/>
      <c r="D173" s="12"/>
      <c r="E173" s="12"/>
      <c r="F173" s="12"/>
      <c r="G173" s="12"/>
      <c r="H173" s="18"/>
      <c r="I173" s="20"/>
      <c r="J173" s="12"/>
      <c r="K173" s="18"/>
      <c r="L173" s="20"/>
      <c r="M173" s="20"/>
      <c r="N173" s="20"/>
      <c r="O173" s="18"/>
      <c r="P173" s="12"/>
      <c r="Q173" s="9"/>
    </row>
    <row r="174" spans="1:17" ht="12.75">
      <c r="A174" s="10"/>
      <c r="B174" s="12"/>
      <c r="C174" s="12"/>
      <c r="D174" s="12"/>
      <c r="E174" s="12"/>
      <c r="F174" s="12"/>
      <c r="G174" s="12"/>
      <c r="H174" s="18"/>
      <c r="I174" s="20"/>
      <c r="J174" s="12"/>
      <c r="K174" s="18"/>
      <c r="L174" s="20"/>
      <c r="M174" s="20"/>
      <c r="N174" s="20"/>
      <c r="O174" s="18"/>
      <c r="P174" s="12"/>
      <c r="Q174" s="9"/>
    </row>
    <row r="175" spans="1:17" ht="12.75">
      <c r="A175" s="10"/>
      <c r="B175" s="12"/>
      <c r="C175" s="12"/>
      <c r="D175" s="12"/>
      <c r="E175" s="12"/>
      <c r="F175" s="12"/>
      <c r="G175" s="12"/>
      <c r="H175" s="18"/>
      <c r="I175" s="20"/>
      <c r="J175" s="12"/>
      <c r="K175" s="18"/>
      <c r="L175" s="20"/>
      <c r="M175" s="20"/>
      <c r="N175" s="20"/>
      <c r="O175" s="18"/>
      <c r="P175" s="12"/>
      <c r="Q175" s="9"/>
    </row>
    <row r="176" spans="1:17" ht="12.75">
      <c r="A176" s="10"/>
      <c r="B176" s="12"/>
      <c r="C176" s="12"/>
      <c r="D176" s="12"/>
      <c r="E176" s="12"/>
      <c r="F176" s="12"/>
      <c r="G176" s="12"/>
      <c r="H176" s="18"/>
      <c r="I176" s="20"/>
      <c r="J176" s="12"/>
      <c r="K176" s="18"/>
      <c r="L176" s="20"/>
      <c r="M176" s="20"/>
      <c r="N176" s="20"/>
      <c r="O176" s="18"/>
      <c r="P176" s="12"/>
      <c r="Q176" s="9"/>
    </row>
    <row r="177" spans="1:17" ht="12.75">
      <c r="A177" s="10"/>
      <c r="B177" s="12"/>
      <c r="C177" s="12"/>
      <c r="D177" s="12"/>
      <c r="E177" s="12"/>
      <c r="F177" s="12"/>
      <c r="G177" s="12"/>
      <c r="H177" s="18"/>
      <c r="I177" s="20"/>
      <c r="J177" s="12"/>
      <c r="K177" s="18"/>
      <c r="L177" s="20"/>
      <c r="M177" s="20"/>
      <c r="N177" s="20"/>
      <c r="O177" s="18"/>
      <c r="P177" s="12"/>
      <c r="Q177" s="9"/>
    </row>
    <row r="178" spans="1:17" ht="12.75">
      <c r="A178" s="10"/>
      <c r="B178" s="12"/>
      <c r="C178" s="12"/>
      <c r="D178" s="12"/>
      <c r="E178" s="12"/>
      <c r="F178" s="12"/>
      <c r="G178" s="12"/>
      <c r="H178" s="18"/>
      <c r="I178" s="20"/>
      <c r="J178" s="12"/>
      <c r="K178" s="18"/>
      <c r="L178" s="20"/>
      <c r="M178" s="20"/>
      <c r="N178" s="20"/>
      <c r="O178" s="18"/>
      <c r="P178" s="12"/>
      <c r="Q178" s="9"/>
    </row>
    <row r="179" spans="1:17" ht="12.75">
      <c r="A179" s="10"/>
      <c r="B179" s="12"/>
      <c r="C179" s="12"/>
      <c r="D179" s="12"/>
      <c r="E179" s="12"/>
      <c r="F179" s="12"/>
      <c r="G179" s="12"/>
      <c r="H179" s="18"/>
      <c r="I179" s="20"/>
      <c r="J179" s="12"/>
      <c r="K179" s="18"/>
      <c r="L179" s="20"/>
      <c r="M179" s="20"/>
      <c r="N179" s="20"/>
      <c r="O179" s="18"/>
      <c r="P179" s="12"/>
      <c r="Q179" s="9"/>
    </row>
    <row r="180" spans="1:17" ht="12.75">
      <c r="A180" s="10"/>
      <c r="B180" s="12"/>
      <c r="C180" s="12"/>
      <c r="D180" s="12"/>
      <c r="E180" s="12"/>
      <c r="F180" s="12"/>
      <c r="G180" s="12"/>
      <c r="H180" s="18"/>
      <c r="I180" s="20"/>
      <c r="J180" s="12"/>
      <c r="K180" s="18"/>
      <c r="L180" s="20"/>
      <c r="M180" s="20"/>
      <c r="N180" s="20"/>
      <c r="O180" s="18"/>
      <c r="P180" s="12"/>
      <c r="Q180" s="9"/>
    </row>
    <row r="181" spans="1:17" ht="12.75">
      <c r="A181" s="10"/>
      <c r="B181" s="12"/>
      <c r="C181" s="12"/>
      <c r="D181" s="12"/>
      <c r="E181" s="12"/>
      <c r="F181" s="12"/>
      <c r="G181" s="12"/>
      <c r="H181" s="18"/>
      <c r="I181" s="20"/>
      <c r="J181" s="12"/>
      <c r="K181" s="18"/>
      <c r="L181" s="20"/>
      <c r="M181" s="20"/>
      <c r="N181" s="20"/>
      <c r="O181" s="18"/>
      <c r="P181" s="12"/>
      <c r="Q181" s="9"/>
    </row>
    <row r="182" spans="1:17" ht="12.75">
      <c r="A182" s="10"/>
      <c r="B182" s="12"/>
      <c r="C182" s="12"/>
      <c r="D182" s="12"/>
      <c r="E182" s="12"/>
      <c r="F182" s="12"/>
      <c r="G182" s="12"/>
      <c r="H182" s="18"/>
      <c r="I182" s="20"/>
      <c r="J182" s="12"/>
      <c r="K182" s="18"/>
      <c r="L182" s="20"/>
      <c r="M182" s="20"/>
      <c r="N182" s="20"/>
      <c r="O182" s="18"/>
      <c r="P182" s="12"/>
      <c r="Q182" s="9"/>
    </row>
    <row r="183" spans="1:17" ht="12.75">
      <c r="A183" s="10"/>
      <c r="B183" s="12"/>
      <c r="C183" s="12"/>
      <c r="D183" s="12"/>
      <c r="E183" s="12"/>
      <c r="F183" s="12"/>
      <c r="G183" s="12"/>
      <c r="H183" s="18"/>
      <c r="I183" s="20"/>
      <c r="J183" s="12"/>
      <c r="K183" s="18"/>
      <c r="L183" s="20"/>
      <c r="M183" s="20"/>
      <c r="N183" s="20"/>
      <c r="O183" s="18"/>
      <c r="P183" s="12"/>
      <c r="Q183" s="9"/>
    </row>
    <row r="184" spans="1:17" ht="12.75">
      <c r="A184" s="10"/>
      <c r="B184" s="12"/>
      <c r="C184" s="12"/>
      <c r="D184" s="12"/>
      <c r="E184" s="12"/>
      <c r="F184" s="12"/>
      <c r="G184" s="12"/>
      <c r="H184" s="18"/>
      <c r="I184" s="20"/>
      <c r="J184" s="12"/>
      <c r="K184" s="18"/>
      <c r="L184" s="20"/>
      <c r="M184" s="20"/>
      <c r="N184" s="20"/>
      <c r="O184" s="18"/>
      <c r="P184" s="12"/>
      <c r="Q184" s="9"/>
    </row>
    <row r="185" spans="1:17" ht="12.75">
      <c r="A185" s="10"/>
      <c r="B185" s="12"/>
      <c r="C185" s="12"/>
      <c r="D185" s="12"/>
      <c r="E185" s="12"/>
      <c r="F185" s="12"/>
      <c r="G185" s="12"/>
      <c r="H185" s="18"/>
      <c r="I185" s="20"/>
      <c r="J185" s="12"/>
      <c r="K185" s="18"/>
      <c r="L185" s="20"/>
      <c r="M185" s="20"/>
      <c r="N185" s="20"/>
      <c r="O185" s="18"/>
      <c r="P185" s="12"/>
      <c r="Q185" s="9"/>
    </row>
    <row r="186" spans="1:17" ht="12.75">
      <c r="A186" s="10"/>
      <c r="B186" s="12"/>
      <c r="C186" s="12"/>
      <c r="D186" s="12"/>
      <c r="E186" s="12"/>
      <c r="F186" s="12"/>
      <c r="G186" s="12"/>
      <c r="H186" s="18"/>
      <c r="I186" s="20"/>
      <c r="J186" s="12"/>
      <c r="K186" s="18"/>
      <c r="L186" s="20"/>
      <c r="M186" s="20"/>
      <c r="N186" s="20"/>
      <c r="O186" s="18"/>
      <c r="P186" s="12"/>
      <c r="Q186" s="9"/>
    </row>
    <row r="187" spans="1:17" ht="12.75">
      <c r="A187" s="10"/>
      <c r="B187" s="12"/>
      <c r="C187" s="12"/>
      <c r="D187" s="12"/>
      <c r="E187" s="12"/>
      <c r="F187" s="12"/>
      <c r="G187" s="12"/>
      <c r="H187" s="18"/>
      <c r="I187" s="20"/>
      <c r="J187" s="12"/>
      <c r="K187" s="18"/>
      <c r="L187" s="20"/>
      <c r="M187" s="20"/>
      <c r="N187" s="20"/>
      <c r="O187" s="18"/>
      <c r="P187" s="12"/>
      <c r="Q187" s="9"/>
    </row>
    <row r="188" spans="1:17" ht="12.75">
      <c r="A188" s="10"/>
      <c r="B188" s="12"/>
      <c r="C188" s="12"/>
      <c r="D188" s="12"/>
      <c r="E188" s="12"/>
      <c r="F188" s="12"/>
      <c r="G188" s="12"/>
      <c r="H188" s="18"/>
      <c r="I188" s="20"/>
      <c r="J188" s="12"/>
      <c r="K188" s="18"/>
      <c r="L188" s="20"/>
      <c r="M188" s="20"/>
      <c r="N188" s="20"/>
      <c r="O188" s="18"/>
      <c r="P188" s="12"/>
      <c r="Q188" s="9"/>
    </row>
    <row r="189" spans="1:17" ht="12.75">
      <c r="A189" s="10"/>
      <c r="B189" s="12"/>
      <c r="C189" s="12"/>
      <c r="D189" s="12"/>
      <c r="E189" s="12"/>
      <c r="F189" s="12"/>
      <c r="G189" s="12"/>
      <c r="H189" s="18"/>
      <c r="I189" s="20"/>
      <c r="J189" s="12"/>
      <c r="K189" s="18"/>
      <c r="L189" s="20"/>
      <c r="M189" s="20"/>
      <c r="N189" s="20"/>
      <c r="O189" s="18"/>
      <c r="P189" s="12"/>
      <c r="Q189" s="9"/>
    </row>
    <row r="190" spans="1:17" ht="12.75">
      <c r="A190" s="10"/>
      <c r="B190" s="12"/>
      <c r="C190" s="12"/>
      <c r="D190" s="12"/>
      <c r="E190" s="12"/>
      <c r="F190" s="12"/>
      <c r="G190" s="12"/>
      <c r="H190" s="18"/>
      <c r="I190" s="20"/>
      <c r="J190" s="12"/>
      <c r="K190" s="18"/>
      <c r="L190" s="20"/>
      <c r="M190" s="20"/>
      <c r="N190" s="20"/>
      <c r="O190" s="18"/>
      <c r="P190" s="12"/>
      <c r="Q190" s="9"/>
    </row>
    <row r="191" spans="1:17" ht="12.75">
      <c r="A191" s="10"/>
      <c r="B191" s="12"/>
      <c r="C191" s="12"/>
      <c r="D191" s="12"/>
      <c r="E191" s="12"/>
      <c r="F191" s="12"/>
      <c r="G191" s="12"/>
      <c r="H191" s="18"/>
      <c r="I191" s="20"/>
      <c r="J191" s="12"/>
      <c r="K191" s="18"/>
      <c r="L191" s="20"/>
      <c r="M191" s="20"/>
      <c r="N191" s="20"/>
      <c r="O191" s="18"/>
      <c r="P191" s="12"/>
      <c r="Q191" s="9"/>
    </row>
    <row r="192" spans="1:17" ht="12.75">
      <c r="A192" s="10"/>
      <c r="B192" s="12"/>
      <c r="C192" s="12"/>
      <c r="D192" s="12"/>
      <c r="E192" s="12"/>
      <c r="F192" s="12"/>
      <c r="G192" s="12"/>
      <c r="H192" s="18"/>
      <c r="I192" s="20"/>
      <c r="J192" s="12"/>
      <c r="K192" s="18"/>
      <c r="L192" s="20"/>
      <c r="M192" s="20"/>
      <c r="N192" s="20"/>
      <c r="O192" s="18"/>
      <c r="P192" s="12"/>
      <c r="Q192" s="9"/>
    </row>
    <row r="193" spans="1:17" ht="12.75">
      <c r="A193" s="10"/>
      <c r="B193" s="12"/>
      <c r="C193" s="12"/>
      <c r="D193" s="12"/>
      <c r="E193" s="12"/>
      <c r="F193" s="12"/>
      <c r="G193" s="12"/>
      <c r="H193" s="18"/>
      <c r="I193" s="20"/>
      <c r="J193" s="12"/>
      <c r="K193" s="18"/>
      <c r="L193" s="20"/>
      <c r="M193" s="20"/>
      <c r="N193" s="20"/>
      <c r="O193" s="18"/>
      <c r="P193" s="12"/>
      <c r="Q193" s="9"/>
    </row>
    <row r="194" spans="1:17" ht="12.75">
      <c r="A194" s="10"/>
      <c r="B194" s="12"/>
      <c r="C194" s="12"/>
      <c r="D194" s="12"/>
      <c r="E194" s="12"/>
      <c r="F194" s="12"/>
      <c r="G194" s="12"/>
      <c r="H194" s="18"/>
      <c r="I194" s="20"/>
      <c r="J194" s="12"/>
      <c r="K194" s="18"/>
      <c r="L194" s="20"/>
      <c r="M194" s="20"/>
      <c r="N194" s="20"/>
      <c r="O194" s="18"/>
      <c r="P194" s="12"/>
      <c r="Q194" s="9"/>
    </row>
    <row r="195" spans="1:17" ht="12.75">
      <c r="A195" s="10"/>
      <c r="B195" s="12"/>
      <c r="C195" s="12"/>
      <c r="D195" s="12"/>
      <c r="E195" s="12"/>
      <c r="F195" s="12"/>
      <c r="G195" s="12"/>
      <c r="H195" s="18"/>
      <c r="I195" s="20"/>
      <c r="J195" s="12"/>
      <c r="K195" s="18"/>
      <c r="L195" s="20"/>
      <c r="M195" s="20"/>
      <c r="N195" s="20"/>
      <c r="O195" s="18"/>
      <c r="P195" s="12"/>
      <c r="Q195" s="9"/>
    </row>
    <row r="196" spans="1:17" ht="12.75">
      <c r="A196" s="10"/>
      <c r="B196" s="12"/>
      <c r="C196" s="12"/>
      <c r="D196" s="12"/>
      <c r="E196" s="12"/>
      <c r="F196" s="12"/>
      <c r="G196" s="12"/>
      <c r="H196" s="18"/>
      <c r="I196" s="20"/>
      <c r="J196" s="12"/>
      <c r="K196" s="18"/>
      <c r="L196" s="20"/>
      <c r="M196" s="20"/>
      <c r="N196" s="20"/>
      <c r="O196" s="18"/>
      <c r="P196" s="12"/>
      <c r="Q196" s="9"/>
    </row>
    <row r="197" spans="1:17" ht="12.75">
      <c r="A197" s="10"/>
      <c r="B197" s="12"/>
      <c r="C197" s="12"/>
      <c r="D197" s="12"/>
      <c r="E197" s="12"/>
      <c r="F197" s="12"/>
      <c r="G197" s="12"/>
      <c r="H197" s="18"/>
      <c r="I197" s="20"/>
      <c r="J197" s="12"/>
      <c r="K197" s="18"/>
      <c r="L197" s="20"/>
      <c r="M197" s="20"/>
      <c r="N197" s="20"/>
      <c r="O197" s="18"/>
      <c r="P197" s="12"/>
      <c r="Q197" s="9"/>
    </row>
    <row r="198" spans="1:17" ht="12.75">
      <c r="A198" s="10"/>
      <c r="B198" s="12"/>
      <c r="C198" s="12"/>
      <c r="D198" s="12"/>
      <c r="E198" s="12"/>
      <c r="F198" s="12"/>
      <c r="G198" s="12"/>
      <c r="H198" s="18"/>
      <c r="I198" s="20"/>
      <c r="J198" s="12"/>
      <c r="K198" s="18"/>
      <c r="L198" s="20"/>
      <c r="M198" s="20"/>
      <c r="N198" s="20"/>
      <c r="O198" s="18"/>
      <c r="P198" s="12"/>
      <c r="Q198" s="9"/>
    </row>
    <row r="199" spans="1:17" ht="12.75">
      <c r="A199" s="10"/>
      <c r="B199" s="12"/>
      <c r="C199" s="12"/>
      <c r="D199" s="12"/>
      <c r="E199" s="12"/>
      <c r="F199" s="12"/>
      <c r="G199" s="12"/>
      <c r="H199" s="18"/>
      <c r="I199" s="20"/>
      <c r="J199" s="12"/>
      <c r="K199" s="18"/>
      <c r="L199" s="20"/>
      <c r="M199" s="20"/>
      <c r="N199" s="20"/>
      <c r="O199" s="18"/>
      <c r="P199" s="12"/>
      <c r="Q199" s="9"/>
    </row>
    <row r="200" spans="1:17" ht="12.75">
      <c r="A200" s="10"/>
      <c r="B200" s="12"/>
      <c r="C200" s="12"/>
      <c r="D200" s="12"/>
      <c r="E200" s="12"/>
      <c r="F200" s="12"/>
      <c r="G200" s="12"/>
      <c r="H200" s="18"/>
      <c r="I200" s="20"/>
      <c r="J200" s="12"/>
      <c r="K200" s="18"/>
      <c r="L200" s="20"/>
      <c r="M200" s="20"/>
      <c r="N200" s="20"/>
      <c r="O200" s="18"/>
      <c r="P200" s="12"/>
      <c r="Q200" s="9"/>
    </row>
    <row r="201" spans="1:17" ht="12.75">
      <c r="A201" s="10"/>
      <c r="B201" s="12"/>
      <c r="C201" s="12"/>
      <c r="D201" s="12"/>
      <c r="E201" s="12"/>
      <c r="F201" s="12"/>
      <c r="G201" s="12"/>
      <c r="H201" s="18"/>
      <c r="I201" s="20"/>
      <c r="J201" s="12"/>
      <c r="K201" s="18"/>
      <c r="L201" s="20"/>
      <c r="M201" s="20"/>
      <c r="N201" s="20"/>
      <c r="O201" s="18"/>
      <c r="P201" s="12"/>
      <c r="Q201" s="9"/>
    </row>
    <row r="202" spans="1:17" ht="12.75">
      <c r="A202" s="10"/>
      <c r="B202" s="12"/>
      <c r="C202" s="12"/>
      <c r="D202" s="12"/>
      <c r="E202" s="12"/>
      <c r="F202" s="12"/>
      <c r="G202" s="12"/>
      <c r="H202" s="18"/>
      <c r="I202" s="20"/>
      <c r="J202" s="12"/>
      <c r="K202" s="18"/>
      <c r="L202" s="20"/>
      <c r="M202" s="20"/>
      <c r="N202" s="20"/>
      <c r="O202" s="18"/>
      <c r="P202" s="12"/>
      <c r="Q202" s="9"/>
    </row>
    <row r="203" spans="1:17" ht="12.75">
      <c r="A203" s="10"/>
      <c r="B203" s="12"/>
      <c r="C203" s="12"/>
      <c r="D203" s="12"/>
      <c r="E203" s="12"/>
      <c r="F203" s="12"/>
      <c r="G203" s="12"/>
      <c r="H203" s="18"/>
      <c r="I203" s="20"/>
      <c r="J203" s="12"/>
      <c r="K203" s="18"/>
      <c r="L203" s="20"/>
      <c r="M203" s="20"/>
      <c r="N203" s="20"/>
      <c r="O203" s="18"/>
      <c r="P203" s="12"/>
      <c r="Q203" s="9"/>
    </row>
    <row r="204" spans="1:17" ht="12.75">
      <c r="A204" s="10"/>
      <c r="B204" s="12"/>
      <c r="C204" s="12"/>
      <c r="D204" s="12"/>
      <c r="E204" s="12"/>
      <c r="F204" s="12"/>
      <c r="G204" s="12"/>
      <c r="H204" s="18"/>
      <c r="I204" s="20"/>
      <c r="J204" s="12"/>
      <c r="K204" s="18"/>
      <c r="L204" s="20"/>
      <c r="M204" s="20"/>
      <c r="N204" s="20"/>
      <c r="O204" s="18"/>
      <c r="P204" s="12"/>
      <c r="Q204" s="9"/>
    </row>
    <row r="205" spans="1:17" ht="12.75">
      <c r="A205" s="10"/>
      <c r="B205" s="12"/>
      <c r="C205" s="12"/>
      <c r="D205" s="12"/>
      <c r="E205" s="12"/>
      <c r="F205" s="12"/>
      <c r="G205" s="12"/>
      <c r="H205" s="18"/>
      <c r="I205" s="20"/>
      <c r="J205" s="12"/>
      <c r="K205" s="18"/>
      <c r="L205" s="20"/>
      <c r="M205" s="20"/>
      <c r="N205" s="20"/>
      <c r="O205" s="18"/>
      <c r="P205" s="12"/>
      <c r="Q205" s="9"/>
    </row>
    <row r="206" spans="1:17" ht="12.75">
      <c r="A206" s="10"/>
      <c r="B206" s="12"/>
      <c r="C206" s="12"/>
      <c r="D206" s="12"/>
      <c r="E206" s="12"/>
      <c r="F206" s="12"/>
      <c r="G206" s="12"/>
      <c r="H206" s="18"/>
      <c r="I206" s="20"/>
      <c r="J206" s="12"/>
      <c r="K206" s="18"/>
      <c r="L206" s="20"/>
      <c r="M206" s="20"/>
      <c r="N206" s="20"/>
      <c r="O206" s="18"/>
      <c r="P206" s="12"/>
      <c r="Q206" s="9"/>
    </row>
    <row r="207" spans="1:17" ht="12.75">
      <c r="A207" s="536" t="s">
        <v>465</v>
      </c>
      <c r="B207" s="536"/>
      <c r="C207" s="536"/>
      <c r="D207" s="536"/>
      <c r="E207" s="536"/>
      <c r="F207" s="536"/>
      <c r="G207" s="537"/>
      <c r="H207" s="157">
        <f>SUM(H163:H206)</f>
        <v>0</v>
      </c>
      <c r="I207" s="21">
        <f>SUM(I163:I206)</f>
        <v>0</v>
      </c>
      <c r="J207" s="154"/>
      <c r="K207" s="19">
        <f>SUM(K163:K206)</f>
        <v>0</v>
      </c>
      <c r="L207" s="21">
        <f>SUM(L163:L206)</f>
        <v>0</v>
      </c>
      <c r="M207" s="21">
        <f>SUM(M163:M206)</f>
        <v>0</v>
      </c>
      <c r="N207" s="21">
        <f>SUM(N163:N206)</f>
        <v>0</v>
      </c>
      <c r="O207" s="155"/>
      <c r="P207" s="122"/>
      <c r="Q207" s="9"/>
    </row>
    <row r="208" spans="1:17" ht="12.75">
      <c r="A208" s="1" t="e">
        <f>CONCATENATE("Число порядкових номерів на сторінці: ",ЧислоПрописом(COUNTA(A163:A206))," (з ",A163," по ",A206,")")</f>
        <v>#NAME?</v>
      </c>
      <c r="B208" s="122"/>
      <c r="C208" s="122"/>
      <c r="D208" s="122"/>
      <c r="E208" s="122"/>
      <c r="F208" s="122"/>
      <c r="G208" s="135" t="e">
        <f>CONCATENATE("Загальна кількість у натуральних вимірах фактично на сторінці: ",ЧислоПрописом(H207))</f>
        <v>#NAME?</v>
      </c>
      <c r="H208" s="155"/>
      <c r="I208" s="156"/>
      <c r="J208" s="154"/>
      <c r="K208" s="155"/>
      <c r="L208" s="156"/>
      <c r="M208" s="156"/>
      <c r="N208" s="156"/>
      <c r="O208" s="155"/>
      <c r="P208" s="122"/>
      <c r="Q208" s="9"/>
    </row>
    <row r="209" spans="2:17" ht="12.75">
      <c r="B209" s="132"/>
      <c r="C209" s="132"/>
      <c r="E209" s="122"/>
      <c r="G209" s="135" t="e">
        <f>CONCATENATE("Загальна кількість у натуральних вимірах за даними бухобліку на сторінці: ",ЧислоПрописом(K207))</f>
        <v>#NAME?</v>
      </c>
      <c r="H209" s="155"/>
      <c r="I209" s="156"/>
      <c r="J209" s="154"/>
      <c r="K209" s="155"/>
      <c r="L209" s="156"/>
      <c r="M209" s="156"/>
      <c r="N209" s="156"/>
      <c r="O209" s="155"/>
      <c r="P209" s="122"/>
      <c r="Q209" s="9"/>
    </row>
    <row r="210" spans="1:17" ht="12.75">
      <c r="A210" s="533" t="s">
        <v>23</v>
      </c>
      <c r="B210" s="533" t="s">
        <v>24</v>
      </c>
      <c r="C210" s="533" t="s">
        <v>25</v>
      </c>
      <c r="D210" s="533" t="s">
        <v>10</v>
      </c>
      <c r="E210" s="533"/>
      <c r="F210" s="533"/>
      <c r="G210" s="533" t="s">
        <v>11</v>
      </c>
      <c r="H210" s="533" t="s">
        <v>12</v>
      </c>
      <c r="I210" s="533"/>
      <c r="J210" s="533" t="s">
        <v>34</v>
      </c>
      <c r="K210" s="533" t="s">
        <v>36</v>
      </c>
      <c r="L210" s="533"/>
      <c r="M210" s="533"/>
      <c r="N210" s="533"/>
      <c r="O210" s="533"/>
      <c r="P210" s="533" t="s">
        <v>13</v>
      </c>
      <c r="Q210" s="9"/>
    </row>
    <row r="211" spans="1:17" ht="12.75">
      <c r="A211" s="533"/>
      <c r="B211" s="533"/>
      <c r="C211" s="533"/>
      <c r="D211" s="533"/>
      <c r="E211" s="533"/>
      <c r="F211" s="533"/>
      <c r="G211" s="533"/>
      <c r="H211" s="533"/>
      <c r="I211" s="533"/>
      <c r="J211" s="533"/>
      <c r="K211" s="533"/>
      <c r="L211" s="533"/>
      <c r="M211" s="533"/>
      <c r="N211" s="533"/>
      <c r="O211" s="533"/>
      <c r="P211" s="533"/>
      <c r="Q211" s="9"/>
    </row>
    <row r="212" spans="1:17" ht="12.75">
      <c r="A212" s="533"/>
      <c r="B212" s="533"/>
      <c r="C212" s="533"/>
      <c r="D212" s="535" t="s">
        <v>26</v>
      </c>
      <c r="E212" s="535" t="s">
        <v>14</v>
      </c>
      <c r="F212" s="535" t="s">
        <v>15</v>
      </c>
      <c r="G212" s="533"/>
      <c r="H212" s="533"/>
      <c r="I212" s="533"/>
      <c r="J212" s="533"/>
      <c r="K212" s="533"/>
      <c r="L212" s="533"/>
      <c r="M212" s="533"/>
      <c r="N212" s="533"/>
      <c r="O212" s="533"/>
      <c r="P212" s="533"/>
      <c r="Q212" s="9"/>
    </row>
    <row r="213" spans="1:17" ht="12.75">
      <c r="A213" s="533"/>
      <c r="B213" s="533"/>
      <c r="C213" s="533"/>
      <c r="D213" s="535"/>
      <c r="E213" s="535"/>
      <c r="F213" s="535"/>
      <c r="G213" s="533"/>
      <c r="H213" s="535" t="s">
        <v>16</v>
      </c>
      <c r="I213" s="535" t="s">
        <v>17</v>
      </c>
      <c r="J213" s="533"/>
      <c r="K213" s="535" t="s">
        <v>16</v>
      </c>
      <c r="L213" s="535" t="s">
        <v>18</v>
      </c>
      <c r="M213" s="535" t="s">
        <v>27</v>
      </c>
      <c r="N213" s="535" t="s">
        <v>19</v>
      </c>
      <c r="O213" s="535" t="s">
        <v>20</v>
      </c>
      <c r="P213" s="533"/>
      <c r="Q213" s="9"/>
    </row>
    <row r="214" spans="1:17" ht="50.25" customHeight="1">
      <c r="A214" s="533"/>
      <c r="B214" s="533"/>
      <c r="C214" s="533"/>
      <c r="D214" s="535"/>
      <c r="E214" s="535"/>
      <c r="F214" s="535"/>
      <c r="G214" s="533"/>
      <c r="H214" s="535"/>
      <c r="I214" s="535"/>
      <c r="J214" s="533"/>
      <c r="K214" s="535"/>
      <c r="L214" s="535"/>
      <c r="M214" s="535"/>
      <c r="N214" s="535"/>
      <c r="O214" s="535"/>
      <c r="P214" s="533"/>
      <c r="Q214" s="9"/>
    </row>
    <row r="215" spans="1:17" ht="12.75">
      <c r="A215" s="11">
        <v>1</v>
      </c>
      <c r="B215" s="11">
        <v>2</v>
      </c>
      <c r="C215" s="11">
        <v>3</v>
      </c>
      <c r="D215" s="11">
        <v>4</v>
      </c>
      <c r="E215" s="11">
        <v>5</v>
      </c>
      <c r="F215" s="11">
        <v>6</v>
      </c>
      <c r="G215" s="11">
        <v>7</v>
      </c>
      <c r="H215" s="11">
        <v>8</v>
      </c>
      <c r="I215" s="11">
        <v>9</v>
      </c>
      <c r="J215" s="11">
        <v>10</v>
      </c>
      <c r="K215" s="11">
        <v>11</v>
      </c>
      <c r="L215" s="11">
        <v>12</v>
      </c>
      <c r="M215" s="11">
        <v>13</v>
      </c>
      <c r="N215" s="11">
        <v>14</v>
      </c>
      <c r="O215" s="11">
        <v>15</v>
      </c>
      <c r="P215" s="11">
        <v>16</v>
      </c>
      <c r="Q215" s="9"/>
    </row>
    <row r="216" spans="1:17" ht="12.75">
      <c r="A216" s="10"/>
      <c r="B216" s="12"/>
      <c r="C216" s="12"/>
      <c r="D216" s="12"/>
      <c r="E216" s="12"/>
      <c r="F216" s="12"/>
      <c r="G216" s="12"/>
      <c r="H216" s="18"/>
      <c r="I216" s="20"/>
      <c r="J216" s="12"/>
      <c r="K216" s="18"/>
      <c r="L216" s="20"/>
      <c r="M216" s="20"/>
      <c r="N216" s="20"/>
      <c r="O216" s="18"/>
      <c r="P216" s="12"/>
      <c r="Q216" s="9"/>
    </row>
    <row r="217" spans="1:17" ht="12.75">
      <c r="A217" s="10"/>
      <c r="B217" s="12"/>
      <c r="C217" s="12"/>
      <c r="D217" s="12"/>
      <c r="E217" s="12"/>
      <c r="F217" s="12"/>
      <c r="G217" s="12"/>
      <c r="H217" s="18"/>
      <c r="I217" s="20"/>
      <c r="J217" s="12"/>
      <c r="K217" s="18"/>
      <c r="L217" s="20"/>
      <c r="M217" s="20"/>
      <c r="N217" s="20"/>
      <c r="O217" s="18"/>
      <c r="P217" s="12"/>
      <c r="Q217" s="9"/>
    </row>
    <row r="218" spans="1:17" ht="12.75">
      <c r="A218" s="10"/>
      <c r="B218" s="12"/>
      <c r="C218" s="12"/>
      <c r="D218" s="12"/>
      <c r="E218" s="12"/>
      <c r="F218" s="12"/>
      <c r="G218" s="12"/>
      <c r="H218" s="18"/>
      <c r="I218" s="20"/>
      <c r="J218" s="12"/>
      <c r="K218" s="18"/>
      <c r="L218" s="20"/>
      <c r="M218" s="20"/>
      <c r="N218" s="20"/>
      <c r="O218" s="18"/>
      <c r="P218" s="12"/>
      <c r="Q218" s="9"/>
    </row>
    <row r="219" spans="1:17" ht="12.75">
      <c r="A219" s="10"/>
      <c r="B219" s="12"/>
      <c r="C219" s="12"/>
      <c r="D219" s="12"/>
      <c r="E219" s="12"/>
      <c r="F219" s="12"/>
      <c r="G219" s="12"/>
      <c r="H219" s="18"/>
      <c r="I219" s="20"/>
      <c r="J219" s="12"/>
      <c r="K219" s="18"/>
      <c r="L219" s="20"/>
      <c r="M219" s="20"/>
      <c r="N219" s="20"/>
      <c r="O219" s="18"/>
      <c r="P219" s="12"/>
      <c r="Q219" s="9"/>
    </row>
    <row r="220" spans="1:17" ht="12.75">
      <c r="A220" s="10"/>
      <c r="B220" s="12"/>
      <c r="C220" s="12"/>
      <c r="D220" s="12"/>
      <c r="E220" s="12"/>
      <c r="F220" s="12"/>
      <c r="G220" s="12"/>
      <c r="H220" s="18"/>
      <c r="I220" s="20"/>
      <c r="J220" s="12"/>
      <c r="K220" s="18"/>
      <c r="L220" s="20"/>
      <c r="M220" s="20"/>
      <c r="N220" s="20"/>
      <c r="O220" s="18"/>
      <c r="P220" s="12"/>
      <c r="Q220" s="9"/>
    </row>
    <row r="221" spans="1:17" ht="12.75">
      <c r="A221" s="10"/>
      <c r="B221" s="12"/>
      <c r="C221" s="12"/>
      <c r="D221" s="12"/>
      <c r="E221" s="12"/>
      <c r="F221" s="12"/>
      <c r="G221" s="12"/>
      <c r="H221" s="18"/>
      <c r="I221" s="20"/>
      <c r="J221" s="12"/>
      <c r="K221" s="18"/>
      <c r="L221" s="20"/>
      <c r="M221" s="20"/>
      <c r="N221" s="20"/>
      <c r="O221" s="18"/>
      <c r="P221" s="12"/>
      <c r="Q221" s="9"/>
    </row>
    <row r="222" spans="1:17" ht="12.75">
      <c r="A222" s="10"/>
      <c r="B222" s="12"/>
      <c r="C222" s="12"/>
      <c r="D222" s="12"/>
      <c r="E222" s="12"/>
      <c r="F222" s="12"/>
      <c r="G222" s="12"/>
      <c r="H222" s="18"/>
      <c r="I222" s="20"/>
      <c r="J222" s="12"/>
      <c r="K222" s="18"/>
      <c r="L222" s="20"/>
      <c r="M222" s="20"/>
      <c r="N222" s="20"/>
      <c r="O222" s="18"/>
      <c r="P222" s="12"/>
      <c r="Q222" s="9"/>
    </row>
    <row r="223" spans="1:17" ht="12.75">
      <c r="A223" s="10"/>
      <c r="B223" s="12"/>
      <c r="C223" s="12"/>
      <c r="D223" s="12"/>
      <c r="E223" s="12"/>
      <c r="F223" s="12"/>
      <c r="G223" s="12"/>
      <c r="H223" s="18"/>
      <c r="I223" s="20"/>
      <c r="J223" s="12"/>
      <c r="K223" s="18"/>
      <c r="L223" s="20"/>
      <c r="M223" s="20"/>
      <c r="N223" s="20"/>
      <c r="O223" s="18"/>
      <c r="P223" s="12"/>
      <c r="Q223" s="9"/>
    </row>
    <row r="224" spans="1:17" ht="12.75">
      <c r="A224" s="10"/>
      <c r="B224" s="12"/>
      <c r="C224" s="12"/>
      <c r="D224" s="12"/>
      <c r="E224" s="12"/>
      <c r="F224" s="12"/>
      <c r="G224" s="12"/>
      <c r="H224" s="18"/>
      <c r="I224" s="20"/>
      <c r="J224" s="12"/>
      <c r="K224" s="18"/>
      <c r="L224" s="20"/>
      <c r="M224" s="20"/>
      <c r="N224" s="20"/>
      <c r="O224" s="18"/>
      <c r="P224" s="12"/>
      <c r="Q224" s="9"/>
    </row>
    <row r="225" spans="1:17" ht="12.75">
      <c r="A225" s="10"/>
      <c r="B225" s="12"/>
      <c r="C225" s="12"/>
      <c r="D225" s="12"/>
      <c r="E225" s="12"/>
      <c r="F225" s="12"/>
      <c r="G225" s="12"/>
      <c r="H225" s="18"/>
      <c r="I225" s="20"/>
      <c r="J225" s="12"/>
      <c r="K225" s="18"/>
      <c r="L225" s="20"/>
      <c r="M225" s="20"/>
      <c r="N225" s="20"/>
      <c r="O225" s="18"/>
      <c r="P225" s="12"/>
      <c r="Q225" s="9"/>
    </row>
    <row r="226" spans="1:17" ht="12.75">
      <c r="A226" s="10"/>
      <c r="B226" s="12"/>
      <c r="C226" s="12"/>
      <c r="D226" s="12"/>
      <c r="E226" s="12"/>
      <c r="F226" s="12"/>
      <c r="G226" s="12"/>
      <c r="H226" s="18"/>
      <c r="I226" s="20"/>
      <c r="J226" s="12"/>
      <c r="K226" s="18"/>
      <c r="L226" s="20"/>
      <c r="M226" s="20"/>
      <c r="N226" s="20"/>
      <c r="O226" s="18"/>
      <c r="P226" s="12"/>
      <c r="Q226" s="9"/>
    </row>
    <row r="227" spans="1:17" ht="12.75">
      <c r="A227" s="10"/>
      <c r="B227" s="12"/>
      <c r="C227" s="12"/>
      <c r="D227" s="12"/>
      <c r="E227" s="12"/>
      <c r="F227" s="12"/>
      <c r="G227" s="12"/>
      <c r="H227" s="18"/>
      <c r="I227" s="20"/>
      <c r="J227" s="12"/>
      <c r="K227" s="18"/>
      <c r="L227" s="20"/>
      <c r="M227" s="20"/>
      <c r="N227" s="20"/>
      <c r="O227" s="18"/>
      <c r="P227" s="12"/>
      <c r="Q227" s="9"/>
    </row>
    <row r="228" spans="1:17" ht="12.75">
      <c r="A228" s="10"/>
      <c r="B228" s="12"/>
      <c r="C228" s="12"/>
      <c r="D228" s="12"/>
      <c r="E228" s="12"/>
      <c r="F228" s="12"/>
      <c r="G228" s="12"/>
      <c r="H228" s="18"/>
      <c r="I228" s="20"/>
      <c r="J228" s="12"/>
      <c r="K228" s="18"/>
      <c r="L228" s="20"/>
      <c r="M228" s="20"/>
      <c r="N228" s="20"/>
      <c r="O228" s="18"/>
      <c r="P228" s="12"/>
      <c r="Q228" s="9"/>
    </row>
    <row r="229" spans="1:17" ht="12.75">
      <c r="A229" s="10"/>
      <c r="B229" s="12"/>
      <c r="C229" s="12"/>
      <c r="D229" s="12"/>
      <c r="E229" s="12"/>
      <c r="F229" s="12"/>
      <c r="G229" s="12"/>
      <c r="H229" s="18"/>
      <c r="I229" s="20"/>
      <c r="J229" s="12"/>
      <c r="K229" s="18"/>
      <c r="L229" s="20"/>
      <c r="M229" s="20"/>
      <c r="N229" s="20"/>
      <c r="O229" s="18"/>
      <c r="P229" s="12"/>
      <c r="Q229" s="9"/>
    </row>
    <row r="230" spans="1:17" ht="12.75">
      <c r="A230" s="10"/>
      <c r="B230" s="12"/>
      <c r="C230" s="12"/>
      <c r="D230" s="12"/>
      <c r="E230" s="12"/>
      <c r="F230" s="12"/>
      <c r="G230" s="12"/>
      <c r="H230" s="18"/>
      <c r="I230" s="20"/>
      <c r="J230" s="12"/>
      <c r="K230" s="18"/>
      <c r="L230" s="20"/>
      <c r="M230" s="20"/>
      <c r="N230" s="20"/>
      <c r="O230" s="18"/>
      <c r="P230" s="12"/>
      <c r="Q230" s="9"/>
    </row>
    <row r="231" spans="1:17" ht="12.75">
      <c r="A231" s="10"/>
      <c r="B231" s="12"/>
      <c r="C231" s="12"/>
      <c r="D231" s="12"/>
      <c r="E231" s="12"/>
      <c r="F231" s="12"/>
      <c r="G231" s="12"/>
      <c r="H231" s="18"/>
      <c r="I231" s="20"/>
      <c r="J231" s="12"/>
      <c r="K231" s="18"/>
      <c r="L231" s="20"/>
      <c r="M231" s="20"/>
      <c r="N231" s="20"/>
      <c r="O231" s="18"/>
      <c r="P231" s="12"/>
      <c r="Q231" s="9"/>
    </row>
    <row r="232" spans="1:17" ht="12.75">
      <c r="A232" s="10"/>
      <c r="B232" s="12"/>
      <c r="C232" s="12"/>
      <c r="D232" s="12"/>
      <c r="E232" s="12"/>
      <c r="F232" s="12"/>
      <c r="G232" s="12"/>
      <c r="H232" s="18"/>
      <c r="I232" s="20"/>
      <c r="J232" s="12"/>
      <c r="K232" s="18"/>
      <c r="L232" s="20"/>
      <c r="M232" s="20"/>
      <c r="N232" s="20"/>
      <c r="O232" s="18"/>
      <c r="P232" s="12"/>
      <c r="Q232" s="9"/>
    </row>
    <row r="233" spans="1:17" ht="12.75">
      <c r="A233" s="10"/>
      <c r="B233" s="12"/>
      <c r="C233" s="12"/>
      <c r="D233" s="12"/>
      <c r="E233" s="12"/>
      <c r="F233" s="12"/>
      <c r="G233" s="12"/>
      <c r="H233" s="18"/>
      <c r="I233" s="20"/>
      <c r="J233" s="12"/>
      <c r="K233" s="18"/>
      <c r="L233" s="20"/>
      <c r="M233" s="20"/>
      <c r="N233" s="20"/>
      <c r="O233" s="18"/>
      <c r="P233" s="12"/>
      <c r="Q233" s="9"/>
    </row>
    <row r="234" spans="1:17" ht="12.75">
      <c r="A234" s="10"/>
      <c r="B234" s="12"/>
      <c r="C234" s="12"/>
      <c r="D234" s="12"/>
      <c r="E234" s="12"/>
      <c r="F234" s="12"/>
      <c r="G234" s="12"/>
      <c r="H234" s="18"/>
      <c r="I234" s="20"/>
      <c r="J234" s="12"/>
      <c r="K234" s="18"/>
      <c r="L234" s="20"/>
      <c r="M234" s="20"/>
      <c r="N234" s="20"/>
      <c r="O234" s="18"/>
      <c r="P234" s="12"/>
      <c r="Q234" s="9"/>
    </row>
    <row r="235" spans="1:17" ht="12.75">
      <c r="A235" s="10"/>
      <c r="B235" s="12"/>
      <c r="C235" s="12"/>
      <c r="D235" s="12"/>
      <c r="E235" s="12"/>
      <c r="F235" s="12"/>
      <c r="G235" s="12"/>
      <c r="H235" s="18"/>
      <c r="I235" s="20"/>
      <c r="J235" s="12"/>
      <c r="K235" s="18"/>
      <c r="L235" s="20"/>
      <c r="M235" s="20"/>
      <c r="N235" s="20"/>
      <c r="O235" s="18"/>
      <c r="P235" s="12"/>
      <c r="Q235" s="9"/>
    </row>
    <row r="236" spans="1:17" ht="12.75">
      <c r="A236" s="10"/>
      <c r="B236" s="12"/>
      <c r="C236" s="12"/>
      <c r="D236" s="12"/>
      <c r="E236" s="12"/>
      <c r="F236" s="12"/>
      <c r="G236" s="12"/>
      <c r="H236" s="18"/>
      <c r="I236" s="20"/>
      <c r="J236" s="12"/>
      <c r="K236" s="18"/>
      <c r="L236" s="20"/>
      <c r="M236" s="20"/>
      <c r="N236" s="20"/>
      <c r="O236" s="18"/>
      <c r="P236" s="12"/>
      <c r="Q236" s="9"/>
    </row>
    <row r="237" spans="1:17" ht="12.75">
      <c r="A237" s="10"/>
      <c r="B237" s="12"/>
      <c r="C237" s="12"/>
      <c r="D237" s="12"/>
      <c r="E237" s="12"/>
      <c r="F237" s="12"/>
      <c r="G237" s="12"/>
      <c r="H237" s="18"/>
      <c r="I237" s="20"/>
      <c r="J237" s="12"/>
      <c r="K237" s="18"/>
      <c r="L237" s="20"/>
      <c r="M237" s="20"/>
      <c r="N237" s="20"/>
      <c r="O237" s="18"/>
      <c r="P237" s="12"/>
      <c r="Q237" s="9"/>
    </row>
    <row r="238" spans="1:17" ht="12.75">
      <c r="A238" s="10"/>
      <c r="B238" s="12"/>
      <c r="C238" s="12"/>
      <c r="D238" s="12"/>
      <c r="E238" s="12"/>
      <c r="F238" s="12"/>
      <c r="G238" s="12"/>
      <c r="H238" s="18"/>
      <c r="I238" s="20"/>
      <c r="J238" s="12"/>
      <c r="K238" s="18"/>
      <c r="L238" s="20"/>
      <c r="M238" s="20"/>
      <c r="N238" s="20"/>
      <c r="O238" s="18"/>
      <c r="P238" s="12"/>
      <c r="Q238" s="9"/>
    </row>
    <row r="239" spans="1:17" ht="12.75">
      <c r="A239" s="10"/>
      <c r="B239" s="12"/>
      <c r="C239" s="12"/>
      <c r="D239" s="12"/>
      <c r="E239" s="12"/>
      <c r="F239" s="12"/>
      <c r="G239" s="12"/>
      <c r="H239" s="18"/>
      <c r="I239" s="20"/>
      <c r="J239" s="12"/>
      <c r="K239" s="18"/>
      <c r="L239" s="20"/>
      <c r="M239" s="20"/>
      <c r="N239" s="20"/>
      <c r="O239" s="18"/>
      <c r="P239" s="12"/>
      <c r="Q239" s="9"/>
    </row>
    <row r="240" spans="1:17" ht="12.75">
      <c r="A240" s="10"/>
      <c r="B240" s="12"/>
      <c r="C240" s="12"/>
      <c r="D240" s="12"/>
      <c r="E240" s="12"/>
      <c r="F240" s="12"/>
      <c r="G240" s="12"/>
      <c r="H240" s="18"/>
      <c r="I240" s="20"/>
      <c r="J240" s="12"/>
      <c r="K240" s="18"/>
      <c r="L240" s="20"/>
      <c r="M240" s="20"/>
      <c r="N240" s="20"/>
      <c r="O240" s="18"/>
      <c r="P240" s="12"/>
      <c r="Q240" s="9"/>
    </row>
    <row r="241" spans="1:17" ht="12.75">
      <c r="A241" s="10"/>
      <c r="B241" s="12"/>
      <c r="C241" s="12"/>
      <c r="D241" s="12"/>
      <c r="E241" s="12"/>
      <c r="F241" s="12"/>
      <c r="G241" s="12"/>
      <c r="H241" s="18"/>
      <c r="I241" s="20"/>
      <c r="J241" s="12"/>
      <c r="K241" s="18"/>
      <c r="L241" s="20"/>
      <c r="M241" s="20"/>
      <c r="N241" s="20"/>
      <c r="O241" s="18"/>
      <c r="P241" s="12"/>
      <c r="Q241" s="9"/>
    </row>
    <row r="242" spans="1:17" ht="12.75">
      <c r="A242" s="10"/>
      <c r="B242" s="12"/>
      <c r="C242" s="12"/>
      <c r="D242" s="12"/>
      <c r="E242" s="12"/>
      <c r="F242" s="12"/>
      <c r="G242" s="12"/>
      <c r="H242" s="18"/>
      <c r="I242" s="20"/>
      <c r="J242" s="12"/>
      <c r="K242" s="18"/>
      <c r="L242" s="20"/>
      <c r="M242" s="20"/>
      <c r="N242" s="20"/>
      <c r="O242" s="18"/>
      <c r="P242" s="12"/>
      <c r="Q242" s="9"/>
    </row>
    <row r="243" spans="1:17" ht="12.75">
      <c r="A243" s="10"/>
      <c r="B243" s="12"/>
      <c r="C243" s="12"/>
      <c r="D243" s="12"/>
      <c r="E243" s="12"/>
      <c r="F243" s="12"/>
      <c r="G243" s="12"/>
      <c r="H243" s="18"/>
      <c r="I243" s="20"/>
      <c r="J243" s="12"/>
      <c r="K243" s="18"/>
      <c r="L243" s="20"/>
      <c r="M243" s="20"/>
      <c r="N243" s="20"/>
      <c r="O243" s="18"/>
      <c r="P243" s="12"/>
      <c r="Q243" s="9"/>
    </row>
    <row r="244" spans="1:17" ht="12.75">
      <c r="A244" s="10"/>
      <c r="B244" s="12"/>
      <c r="C244" s="12"/>
      <c r="D244" s="12"/>
      <c r="E244" s="12"/>
      <c r="F244" s="12"/>
      <c r="G244" s="12"/>
      <c r="H244" s="18"/>
      <c r="I244" s="20"/>
      <c r="J244" s="12"/>
      <c r="K244" s="18"/>
      <c r="L244" s="20"/>
      <c r="M244" s="20"/>
      <c r="N244" s="20"/>
      <c r="O244" s="18"/>
      <c r="P244" s="12"/>
      <c r="Q244" s="9"/>
    </row>
    <row r="245" spans="1:17" ht="12.75">
      <c r="A245" s="10"/>
      <c r="B245" s="12"/>
      <c r="C245" s="12"/>
      <c r="D245" s="12"/>
      <c r="E245" s="12"/>
      <c r="F245" s="12"/>
      <c r="G245" s="12"/>
      <c r="H245" s="18"/>
      <c r="I245" s="20"/>
      <c r="J245" s="12"/>
      <c r="K245" s="18"/>
      <c r="L245" s="20"/>
      <c r="M245" s="20"/>
      <c r="N245" s="20"/>
      <c r="O245" s="18"/>
      <c r="P245" s="12"/>
      <c r="Q245" s="9"/>
    </row>
    <row r="246" spans="1:17" ht="12.75">
      <c r="A246" s="10"/>
      <c r="B246" s="12"/>
      <c r="C246" s="12"/>
      <c r="D246" s="12"/>
      <c r="E246" s="12"/>
      <c r="F246" s="12"/>
      <c r="G246" s="12"/>
      <c r="H246" s="18"/>
      <c r="I246" s="20"/>
      <c r="J246" s="12"/>
      <c r="K246" s="18"/>
      <c r="L246" s="20"/>
      <c r="M246" s="20"/>
      <c r="N246" s="20"/>
      <c r="O246" s="18"/>
      <c r="P246" s="12"/>
      <c r="Q246" s="9"/>
    </row>
    <row r="247" spans="1:17" ht="12.75">
      <c r="A247" s="10"/>
      <c r="B247" s="12"/>
      <c r="C247" s="12"/>
      <c r="D247" s="12"/>
      <c r="E247" s="12"/>
      <c r="F247" s="12"/>
      <c r="G247" s="12"/>
      <c r="H247" s="18"/>
      <c r="I247" s="20"/>
      <c r="J247" s="12"/>
      <c r="K247" s="18"/>
      <c r="L247" s="20"/>
      <c r="M247" s="20"/>
      <c r="N247" s="20"/>
      <c r="O247" s="18"/>
      <c r="P247" s="12"/>
      <c r="Q247" s="9"/>
    </row>
    <row r="248" spans="1:17" ht="12.75">
      <c r="A248" s="10"/>
      <c r="B248" s="12"/>
      <c r="C248" s="12"/>
      <c r="D248" s="12"/>
      <c r="E248" s="12"/>
      <c r="F248" s="12"/>
      <c r="G248" s="12"/>
      <c r="H248" s="18"/>
      <c r="I248" s="20"/>
      <c r="J248" s="12"/>
      <c r="K248" s="18"/>
      <c r="L248" s="20"/>
      <c r="M248" s="20"/>
      <c r="N248" s="20"/>
      <c r="O248" s="18"/>
      <c r="P248" s="12"/>
      <c r="Q248" s="9"/>
    </row>
    <row r="249" spans="1:17" ht="12.75">
      <c r="A249" s="10"/>
      <c r="B249" s="12"/>
      <c r="C249" s="12"/>
      <c r="D249" s="12"/>
      <c r="E249" s="12"/>
      <c r="F249" s="12"/>
      <c r="G249" s="12"/>
      <c r="H249" s="18"/>
      <c r="I249" s="20"/>
      <c r="J249" s="12"/>
      <c r="K249" s="18"/>
      <c r="L249" s="20"/>
      <c r="M249" s="20"/>
      <c r="N249" s="20"/>
      <c r="O249" s="18"/>
      <c r="P249" s="12"/>
      <c r="Q249" s="9"/>
    </row>
    <row r="250" spans="1:17" ht="12.75">
      <c r="A250" s="10"/>
      <c r="B250" s="12"/>
      <c r="C250" s="12"/>
      <c r="D250" s="12"/>
      <c r="E250" s="12"/>
      <c r="F250" s="12"/>
      <c r="G250" s="12"/>
      <c r="H250" s="18"/>
      <c r="I250" s="20"/>
      <c r="J250" s="12"/>
      <c r="K250" s="18"/>
      <c r="L250" s="20"/>
      <c r="M250" s="20"/>
      <c r="N250" s="20"/>
      <c r="O250" s="18"/>
      <c r="P250" s="12"/>
      <c r="Q250" s="9"/>
    </row>
    <row r="251" spans="1:17" ht="12.75">
      <c r="A251" s="10"/>
      <c r="B251" s="12"/>
      <c r="C251" s="12"/>
      <c r="D251" s="12"/>
      <c r="E251" s="12"/>
      <c r="F251" s="12"/>
      <c r="G251" s="12"/>
      <c r="H251" s="18"/>
      <c r="I251" s="20"/>
      <c r="J251" s="12"/>
      <c r="K251" s="18"/>
      <c r="L251" s="20"/>
      <c r="M251" s="20"/>
      <c r="N251" s="20"/>
      <c r="O251" s="18"/>
      <c r="P251" s="12"/>
      <c r="Q251" s="9"/>
    </row>
    <row r="252" spans="1:17" ht="12.75">
      <c r="A252" s="10"/>
      <c r="B252" s="12"/>
      <c r="C252" s="12"/>
      <c r="D252" s="12"/>
      <c r="E252" s="12"/>
      <c r="F252" s="12"/>
      <c r="G252" s="12"/>
      <c r="H252" s="18"/>
      <c r="I252" s="20"/>
      <c r="J252" s="12"/>
      <c r="K252" s="18"/>
      <c r="L252" s="20"/>
      <c r="M252" s="20"/>
      <c r="N252" s="20"/>
      <c r="O252" s="18"/>
      <c r="P252" s="12"/>
      <c r="Q252" s="9"/>
    </row>
    <row r="253" spans="1:17" ht="12.75">
      <c r="A253" s="10"/>
      <c r="B253" s="12"/>
      <c r="C253" s="12"/>
      <c r="D253" s="12"/>
      <c r="E253" s="12"/>
      <c r="F253" s="12"/>
      <c r="G253" s="12"/>
      <c r="H253" s="18"/>
      <c r="I253" s="20"/>
      <c r="J253" s="12"/>
      <c r="K253" s="18"/>
      <c r="L253" s="20"/>
      <c r="M253" s="20"/>
      <c r="N253" s="20"/>
      <c r="O253" s="18"/>
      <c r="P253" s="12"/>
      <c r="Q253" s="9"/>
    </row>
    <row r="254" spans="1:17" ht="12.75">
      <c r="A254" s="10"/>
      <c r="B254" s="12"/>
      <c r="C254" s="12"/>
      <c r="D254" s="12"/>
      <c r="E254" s="12"/>
      <c r="F254" s="12"/>
      <c r="G254" s="12"/>
      <c r="H254" s="18"/>
      <c r="I254" s="20"/>
      <c r="J254" s="12"/>
      <c r="K254" s="18"/>
      <c r="L254" s="20"/>
      <c r="M254" s="20"/>
      <c r="N254" s="20"/>
      <c r="O254" s="18"/>
      <c r="P254" s="12"/>
      <c r="Q254" s="9"/>
    </row>
    <row r="255" spans="1:17" ht="12.75">
      <c r="A255" s="10"/>
      <c r="B255" s="12"/>
      <c r="C255" s="12"/>
      <c r="D255" s="12"/>
      <c r="E255" s="12"/>
      <c r="F255" s="12"/>
      <c r="G255" s="12"/>
      <c r="H255" s="18"/>
      <c r="I255" s="20"/>
      <c r="J255" s="12"/>
      <c r="K255" s="18"/>
      <c r="L255" s="20"/>
      <c r="M255" s="20"/>
      <c r="N255" s="20"/>
      <c r="O255" s="18"/>
      <c r="P255" s="12"/>
      <c r="Q255" s="9"/>
    </row>
    <row r="256" spans="1:17" ht="12.75">
      <c r="A256" s="10"/>
      <c r="B256" s="12"/>
      <c r="C256" s="12"/>
      <c r="D256" s="12"/>
      <c r="E256" s="12"/>
      <c r="F256" s="12"/>
      <c r="G256" s="12"/>
      <c r="H256" s="18"/>
      <c r="I256" s="20"/>
      <c r="J256" s="12"/>
      <c r="K256" s="18"/>
      <c r="L256" s="20"/>
      <c r="M256" s="20"/>
      <c r="N256" s="20"/>
      <c r="O256" s="18"/>
      <c r="P256" s="12"/>
      <c r="Q256" s="9"/>
    </row>
    <row r="257" spans="1:17" ht="12.75">
      <c r="A257" s="10"/>
      <c r="B257" s="12"/>
      <c r="C257" s="12"/>
      <c r="D257" s="12"/>
      <c r="E257" s="12"/>
      <c r="F257" s="12"/>
      <c r="G257" s="12"/>
      <c r="H257" s="18"/>
      <c r="I257" s="20"/>
      <c r="J257" s="12"/>
      <c r="K257" s="18"/>
      <c r="L257" s="20"/>
      <c r="M257" s="20"/>
      <c r="N257" s="20"/>
      <c r="O257" s="18"/>
      <c r="P257" s="12"/>
      <c r="Q257" s="9"/>
    </row>
    <row r="258" spans="1:17" ht="12.75">
      <c r="A258" s="10"/>
      <c r="B258" s="12"/>
      <c r="C258" s="12"/>
      <c r="D258" s="12"/>
      <c r="E258" s="12"/>
      <c r="F258" s="12"/>
      <c r="G258" s="12"/>
      <c r="H258" s="18"/>
      <c r="I258" s="20"/>
      <c r="J258" s="12"/>
      <c r="K258" s="18"/>
      <c r="L258" s="20"/>
      <c r="M258" s="20"/>
      <c r="N258" s="20"/>
      <c r="O258" s="18"/>
      <c r="P258" s="12"/>
      <c r="Q258" s="9"/>
    </row>
    <row r="259" spans="1:17" ht="12.75">
      <c r="A259" s="10"/>
      <c r="B259" s="12"/>
      <c r="C259" s="12"/>
      <c r="D259" s="12"/>
      <c r="E259" s="12"/>
      <c r="F259" s="12"/>
      <c r="G259" s="12"/>
      <c r="H259" s="18"/>
      <c r="I259" s="20"/>
      <c r="J259" s="12"/>
      <c r="K259" s="18"/>
      <c r="L259" s="20"/>
      <c r="M259" s="20"/>
      <c r="N259" s="20"/>
      <c r="O259" s="18"/>
      <c r="P259" s="12"/>
      <c r="Q259" s="9"/>
    </row>
    <row r="260" spans="1:17" ht="12.75">
      <c r="A260" s="536" t="s">
        <v>465</v>
      </c>
      <c r="B260" s="536"/>
      <c r="C260" s="536"/>
      <c r="D260" s="536"/>
      <c r="E260" s="536"/>
      <c r="F260" s="536"/>
      <c r="G260" s="537"/>
      <c r="H260" s="157">
        <f>SUM(H216:H259)</f>
        <v>0</v>
      </c>
      <c r="I260" s="21">
        <f>SUM(I216:I259)</f>
        <v>0</v>
      </c>
      <c r="J260" s="154"/>
      <c r="K260" s="19">
        <f>SUM(K216:K259)</f>
        <v>0</v>
      </c>
      <c r="L260" s="21">
        <f>SUM(L216:L259)</f>
        <v>0</v>
      </c>
      <c r="M260" s="21">
        <f>SUM(M216:M259)</f>
        <v>0</v>
      </c>
      <c r="N260" s="21">
        <f>SUM(N216:N259)</f>
        <v>0</v>
      </c>
      <c r="O260" s="155"/>
      <c r="P260" s="122"/>
      <c r="Q260" s="9"/>
    </row>
    <row r="261" spans="1:17" ht="12.75">
      <c r="A261" s="1" t="e">
        <f>CONCATENATE("Число порядкових номерів на сторінці: ",ЧислоПрописом(COUNTA(A216:A259))," (з ",A216," по ",A259,")")</f>
        <v>#NAME?</v>
      </c>
      <c r="B261" s="122"/>
      <c r="C261" s="122"/>
      <c r="D261" s="122"/>
      <c r="E261" s="122"/>
      <c r="F261" s="122"/>
      <c r="G261" s="135" t="e">
        <f>CONCATENATE("Загальна кількість у натуральних вимірах фактично на сторінці: ",ЧислоПрописом(H260))</f>
        <v>#NAME?</v>
      </c>
      <c r="H261" s="155"/>
      <c r="I261" s="156"/>
      <c r="J261" s="154"/>
      <c r="K261" s="155"/>
      <c r="L261" s="156"/>
      <c r="M261" s="156"/>
      <c r="N261" s="156"/>
      <c r="O261" s="155"/>
      <c r="P261" s="122"/>
      <c r="Q261" s="9"/>
    </row>
    <row r="262" spans="2:17" ht="12.75">
      <c r="B262" s="132"/>
      <c r="C262" s="132"/>
      <c r="E262" s="122"/>
      <c r="G262" s="135" t="e">
        <f>CONCATENATE("Загальна кількість у натуральних вимірах за даними бухобліку на сторінці: ",ЧислоПрописом(K260))</f>
        <v>#NAME?</v>
      </c>
      <c r="H262" s="155"/>
      <c r="I262" s="156"/>
      <c r="J262" s="154"/>
      <c r="K262" s="155"/>
      <c r="L262" s="156"/>
      <c r="M262" s="156"/>
      <c r="N262" s="156"/>
      <c r="O262" s="155"/>
      <c r="P262" s="122"/>
      <c r="Q262" s="9"/>
    </row>
    <row r="263" spans="1:17" ht="12.75">
      <c r="A263" s="533" t="s">
        <v>23</v>
      </c>
      <c r="B263" s="533" t="s">
        <v>24</v>
      </c>
      <c r="C263" s="533" t="s">
        <v>25</v>
      </c>
      <c r="D263" s="533" t="s">
        <v>10</v>
      </c>
      <c r="E263" s="533"/>
      <c r="F263" s="533"/>
      <c r="G263" s="533" t="s">
        <v>11</v>
      </c>
      <c r="H263" s="533" t="s">
        <v>12</v>
      </c>
      <c r="I263" s="533"/>
      <c r="J263" s="533" t="s">
        <v>34</v>
      </c>
      <c r="K263" s="533" t="s">
        <v>36</v>
      </c>
      <c r="L263" s="533"/>
      <c r="M263" s="533"/>
      <c r="N263" s="533"/>
      <c r="O263" s="533"/>
      <c r="P263" s="533" t="s">
        <v>13</v>
      </c>
      <c r="Q263" s="9"/>
    </row>
    <row r="264" spans="1:17" ht="12.75">
      <c r="A264" s="533"/>
      <c r="B264" s="533"/>
      <c r="C264" s="533"/>
      <c r="D264" s="533"/>
      <c r="E264" s="533"/>
      <c r="F264" s="533"/>
      <c r="G264" s="533"/>
      <c r="H264" s="533"/>
      <c r="I264" s="533"/>
      <c r="J264" s="533"/>
      <c r="K264" s="533"/>
      <c r="L264" s="533"/>
      <c r="M264" s="533"/>
      <c r="N264" s="533"/>
      <c r="O264" s="533"/>
      <c r="P264" s="533"/>
      <c r="Q264" s="9"/>
    </row>
    <row r="265" spans="1:17" ht="12.75">
      <c r="A265" s="533"/>
      <c r="B265" s="533"/>
      <c r="C265" s="533"/>
      <c r="D265" s="535" t="s">
        <v>26</v>
      </c>
      <c r="E265" s="535" t="s">
        <v>14</v>
      </c>
      <c r="F265" s="535" t="s">
        <v>15</v>
      </c>
      <c r="G265" s="533"/>
      <c r="H265" s="533"/>
      <c r="I265" s="533"/>
      <c r="J265" s="533"/>
      <c r="K265" s="533"/>
      <c r="L265" s="533"/>
      <c r="M265" s="533"/>
      <c r="N265" s="533"/>
      <c r="O265" s="533"/>
      <c r="P265" s="533"/>
      <c r="Q265" s="9"/>
    </row>
    <row r="266" spans="1:17" ht="12.75">
      <c r="A266" s="533"/>
      <c r="B266" s="533"/>
      <c r="C266" s="533"/>
      <c r="D266" s="535"/>
      <c r="E266" s="535"/>
      <c r="F266" s="535"/>
      <c r="G266" s="533"/>
      <c r="H266" s="535" t="s">
        <v>16</v>
      </c>
      <c r="I266" s="535" t="s">
        <v>17</v>
      </c>
      <c r="J266" s="533"/>
      <c r="K266" s="535" t="s">
        <v>16</v>
      </c>
      <c r="L266" s="535" t="s">
        <v>18</v>
      </c>
      <c r="M266" s="535" t="s">
        <v>27</v>
      </c>
      <c r="N266" s="535" t="s">
        <v>19</v>
      </c>
      <c r="O266" s="535" t="s">
        <v>20</v>
      </c>
      <c r="P266" s="533"/>
      <c r="Q266" s="9"/>
    </row>
    <row r="267" spans="1:17" ht="50.25" customHeight="1">
      <c r="A267" s="533"/>
      <c r="B267" s="533"/>
      <c r="C267" s="533"/>
      <c r="D267" s="535"/>
      <c r="E267" s="535"/>
      <c r="F267" s="535"/>
      <c r="G267" s="533"/>
      <c r="H267" s="535"/>
      <c r="I267" s="535"/>
      <c r="J267" s="533"/>
      <c r="K267" s="535"/>
      <c r="L267" s="535"/>
      <c r="M267" s="535"/>
      <c r="N267" s="535"/>
      <c r="O267" s="535"/>
      <c r="P267" s="533"/>
      <c r="Q267" s="9"/>
    </row>
    <row r="268" spans="1:17" ht="12.75">
      <c r="A268" s="11">
        <v>1</v>
      </c>
      <c r="B268" s="11">
        <v>2</v>
      </c>
      <c r="C268" s="11">
        <v>3</v>
      </c>
      <c r="D268" s="11">
        <v>4</v>
      </c>
      <c r="E268" s="11">
        <v>5</v>
      </c>
      <c r="F268" s="11">
        <v>6</v>
      </c>
      <c r="G268" s="11">
        <v>7</v>
      </c>
      <c r="H268" s="11">
        <v>8</v>
      </c>
      <c r="I268" s="11">
        <v>9</v>
      </c>
      <c r="J268" s="11">
        <v>10</v>
      </c>
      <c r="K268" s="11">
        <v>11</v>
      </c>
      <c r="L268" s="11">
        <v>12</v>
      </c>
      <c r="M268" s="11">
        <v>13</v>
      </c>
      <c r="N268" s="11">
        <v>14</v>
      </c>
      <c r="O268" s="11">
        <v>15</v>
      </c>
      <c r="P268" s="11">
        <v>16</v>
      </c>
      <c r="Q268" s="9"/>
    </row>
    <row r="269" spans="1:17" ht="12.75">
      <c r="A269" s="10"/>
      <c r="B269" s="12"/>
      <c r="C269" s="12"/>
      <c r="D269" s="12"/>
      <c r="E269" s="12"/>
      <c r="F269" s="12"/>
      <c r="G269" s="12"/>
      <c r="H269" s="18"/>
      <c r="I269" s="20"/>
      <c r="J269" s="12"/>
      <c r="K269" s="18"/>
      <c r="L269" s="20"/>
      <c r="M269" s="20"/>
      <c r="N269" s="20"/>
      <c r="O269" s="18"/>
      <c r="P269" s="12"/>
      <c r="Q269" s="9"/>
    </row>
    <row r="270" spans="1:17" ht="12.75">
      <c r="A270" s="10"/>
      <c r="B270" s="12"/>
      <c r="C270" s="12"/>
      <c r="D270" s="12"/>
      <c r="E270" s="12"/>
      <c r="F270" s="12"/>
      <c r="G270" s="12"/>
      <c r="H270" s="18"/>
      <c r="I270" s="20"/>
      <c r="J270" s="12"/>
      <c r="K270" s="18"/>
      <c r="L270" s="20"/>
      <c r="M270" s="20"/>
      <c r="N270" s="20"/>
      <c r="O270" s="18"/>
      <c r="P270" s="12"/>
      <c r="Q270" s="9"/>
    </row>
    <row r="271" spans="1:17" ht="12.75">
      <c r="A271" s="10"/>
      <c r="B271" s="12"/>
      <c r="C271" s="12"/>
      <c r="D271" s="12"/>
      <c r="E271" s="12"/>
      <c r="F271" s="12"/>
      <c r="G271" s="12"/>
      <c r="H271" s="18"/>
      <c r="I271" s="20"/>
      <c r="J271" s="12"/>
      <c r="K271" s="18"/>
      <c r="L271" s="20"/>
      <c r="M271" s="20"/>
      <c r="N271" s="20"/>
      <c r="O271" s="18"/>
      <c r="P271" s="12"/>
      <c r="Q271" s="9"/>
    </row>
    <row r="272" spans="1:17" ht="12.75">
      <c r="A272" s="10"/>
      <c r="B272" s="12"/>
      <c r="C272" s="12"/>
      <c r="D272" s="12"/>
      <c r="E272" s="12"/>
      <c r="F272" s="12"/>
      <c r="G272" s="12"/>
      <c r="H272" s="18"/>
      <c r="I272" s="20"/>
      <c r="J272" s="12"/>
      <c r="K272" s="18"/>
      <c r="L272" s="20"/>
      <c r="M272" s="20"/>
      <c r="N272" s="20"/>
      <c r="O272" s="18"/>
      <c r="P272" s="12"/>
      <c r="Q272" s="9"/>
    </row>
    <row r="273" spans="1:17" ht="12.75">
      <c r="A273" s="10"/>
      <c r="B273" s="12"/>
      <c r="C273" s="12"/>
      <c r="D273" s="12"/>
      <c r="E273" s="12"/>
      <c r="F273" s="12"/>
      <c r="G273" s="12"/>
      <c r="H273" s="18"/>
      <c r="I273" s="20"/>
      <c r="J273" s="12"/>
      <c r="K273" s="18"/>
      <c r="L273" s="20"/>
      <c r="M273" s="20"/>
      <c r="N273" s="20"/>
      <c r="O273" s="18"/>
      <c r="P273" s="12"/>
      <c r="Q273" s="9"/>
    </row>
    <row r="274" spans="1:17" ht="12.75">
      <c r="A274" s="10"/>
      <c r="B274" s="12"/>
      <c r="C274" s="12"/>
      <c r="D274" s="12"/>
      <c r="E274" s="12"/>
      <c r="F274" s="12"/>
      <c r="G274" s="12"/>
      <c r="H274" s="18"/>
      <c r="I274" s="20"/>
      <c r="J274" s="12"/>
      <c r="K274" s="18"/>
      <c r="L274" s="20"/>
      <c r="M274" s="20"/>
      <c r="N274" s="20"/>
      <c r="O274" s="18"/>
      <c r="P274" s="12"/>
      <c r="Q274" s="9"/>
    </row>
    <row r="275" spans="1:17" ht="12.75">
      <c r="A275" s="10"/>
      <c r="B275" s="12"/>
      <c r="C275" s="12"/>
      <c r="D275" s="12"/>
      <c r="E275" s="12"/>
      <c r="F275" s="12"/>
      <c r="G275" s="12"/>
      <c r="H275" s="18"/>
      <c r="I275" s="20"/>
      <c r="J275" s="12"/>
      <c r="K275" s="18"/>
      <c r="L275" s="20"/>
      <c r="M275" s="20"/>
      <c r="N275" s="20"/>
      <c r="O275" s="18"/>
      <c r="P275" s="12"/>
      <c r="Q275" s="9"/>
    </row>
    <row r="276" spans="1:17" ht="12.75">
      <c r="A276" s="10"/>
      <c r="B276" s="12"/>
      <c r="C276" s="12"/>
      <c r="D276" s="12"/>
      <c r="E276" s="12"/>
      <c r="F276" s="12"/>
      <c r="G276" s="12"/>
      <c r="H276" s="18"/>
      <c r="I276" s="20"/>
      <c r="J276" s="12"/>
      <c r="K276" s="18"/>
      <c r="L276" s="20"/>
      <c r="M276" s="20"/>
      <c r="N276" s="20"/>
      <c r="O276" s="18"/>
      <c r="P276" s="12"/>
      <c r="Q276" s="9"/>
    </row>
    <row r="277" spans="1:17" ht="12.75">
      <c r="A277" s="10"/>
      <c r="B277" s="12"/>
      <c r="C277" s="12"/>
      <c r="D277" s="12"/>
      <c r="E277" s="12"/>
      <c r="F277" s="12"/>
      <c r="G277" s="12"/>
      <c r="H277" s="18"/>
      <c r="I277" s="20"/>
      <c r="J277" s="12"/>
      <c r="K277" s="18"/>
      <c r="L277" s="20"/>
      <c r="M277" s="20"/>
      <c r="N277" s="20"/>
      <c r="O277" s="18"/>
      <c r="P277" s="12"/>
      <c r="Q277" s="9"/>
    </row>
    <row r="278" spans="1:17" ht="12.75">
      <c r="A278" s="10"/>
      <c r="B278" s="12"/>
      <c r="C278" s="12"/>
      <c r="D278" s="12"/>
      <c r="E278" s="12"/>
      <c r="F278" s="12"/>
      <c r="G278" s="12"/>
      <c r="H278" s="18"/>
      <c r="I278" s="20"/>
      <c r="J278" s="12"/>
      <c r="K278" s="18"/>
      <c r="L278" s="20"/>
      <c r="M278" s="20"/>
      <c r="N278" s="20"/>
      <c r="O278" s="18"/>
      <c r="P278" s="12"/>
      <c r="Q278" s="9"/>
    </row>
    <row r="279" spans="1:17" ht="12.75">
      <c r="A279" s="10"/>
      <c r="B279" s="12"/>
      <c r="C279" s="12"/>
      <c r="D279" s="12"/>
      <c r="E279" s="12"/>
      <c r="F279" s="12"/>
      <c r="G279" s="12"/>
      <c r="H279" s="18"/>
      <c r="I279" s="20"/>
      <c r="J279" s="12"/>
      <c r="K279" s="18"/>
      <c r="L279" s="20"/>
      <c r="M279" s="20"/>
      <c r="N279" s="20"/>
      <c r="O279" s="18"/>
      <c r="P279" s="12"/>
      <c r="Q279" s="9"/>
    </row>
    <row r="280" spans="1:17" ht="12.75">
      <c r="A280" s="10"/>
      <c r="B280" s="12"/>
      <c r="C280" s="12"/>
      <c r="D280" s="12"/>
      <c r="E280" s="12"/>
      <c r="F280" s="12"/>
      <c r="G280" s="12"/>
      <c r="H280" s="18"/>
      <c r="I280" s="20"/>
      <c r="J280" s="12"/>
      <c r="K280" s="18"/>
      <c r="L280" s="20"/>
      <c r="M280" s="20"/>
      <c r="N280" s="20"/>
      <c r="O280" s="18"/>
      <c r="P280" s="12"/>
      <c r="Q280" s="9"/>
    </row>
    <row r="281" spans="1:17" ht="12.75">
      <c r="A281" s="10"/>
      <c r="B281" s="12"/>
      <c r="C281" s="12"/>
      <c r="D281" s="12"/>
      <c r="E281" s="12"/>
      <c r="F281" s="12"/>
      <c r="G281" s="12"/>
      <c r="H281" s="18"/>
      <c r="I281" s="20"/>
      <c r="J281" s="12"/>
      <c r="K281" s="18"/>
      <c r="L281" s="20"/>
      <c r="M281" s="20"/>
      <c r="N281" s="20"/>
      <c r="O281" s="18"/>
      <c r="P281" s="12"/>
      <c r="Q281" s="9"/>
    </row>
    <row r="282" spans="1:17" ht="12.75">
      <c r="A282" s="10"/>
      <c r="B282" s="12"/>
      <c r="C282" s="12"/>
      <c r="D282" s="12"/>
      <c r="E282" s="12"/>
      <c r="F282" s="12"/>
      <c r="G282" s="12"/>
      <c r="H282" s="18"/>
      <c r="I282" s="20"/>
      <c r="J282" s="12"/>
      <c r="K282" s="18"/>
      <c r="L282" s="20"/>
      <c r="M282" s="20"/>
      <c r="N282" s="20"/>
      <c r="O282" s="18"/>
      <c r="P282" s="12"/>
      <c r="Q282" s="9"/>
    </row>
    <row r="283" spans="1:17" ht="12.75">
      <c r="A283" s="10"/>
      <c r="B283" s="12"/>
      <c r="C283" s="12"/>
      <c r="D283" s="12"/>
      <c r="E283" s="12"/>
      <c r="F283" s="12"/>
      <c r="G283" s="12"/>
      <c r="H283" s="18"/>
      <c r="I283" s="20"/>
      <c r="J283" s="12"/>
      <c r="K283" s="18"/>
      <c r="L283" s="20"/>
      <c r="M283" s="20"/>
      <c r="N283" s="20"/>
      <c r="O283" s="18"/>
      <c r="P283" s="12"/>
      <c r="Q283" s="9"/>
    </row>
    <row r="284" spans="1:17" ht="12.75">
      <c r="A284" s="10"/>
      <c r="B284" s="12"/>
      <c r="C284" s="12"/>
      <c r="D284" s="12"/>
      <c r="E284" s="12"/>
      <c r="F284" s="12"/>
      <c r="G284" s="12"/>
      <c r="H284" s="18"/>
      <c r="I284" s="20"/>
      <c r="J284" s="12"/>
      <c r="K284" s="18"/>
      <c r="L284" s="20"/>
      <c r="M284" s="20"/>
      <c r="N284" s="20"/>
      <c r="O284" s="18"/>
      <c r="P284" s="12"/>
      <c r="Q284" s="9"/>
    </row>
    <row r="285" spans="1:17" ht="12.75">
      <c r="A285" s="10"/>
      <c r="B285" s="12"/>
      <c r="C285" s="12"/>
      <c r="D285" s="12"/>
      <c r="E285" s="12"/>
      <c r="F285" s="12"/>
      <c r="G285" s="12"/>
      <c r="H285" s="18"/>
      <c r="I285" s="20"/>
      <c r="J285" s="12"/>
      <c r="K285" s="18"/>
      <c r="L285" s="20"/>
      <c r="M285" s="20"/>
      <c r="N285" s="20"/>
      <c r="O285" s="18"/>
      <c r="P285" s="12"/>
      <c r="Q285" s="9"/>
    </row>
    <row r="286" spans="1:17" ht="12.75">
      <c r="A286" s="10"/>
      <c r="B286" s="12"/>
      <c r="C286" s="12"/>
      <c r="D286" s="12"/>
      <c r="E286" s="12"/>
      <c r="F286" s="12"/>
      <c r="G286" s="12"/>
      <c r="H286" s="18"/>
      <c r="I286" s="20"/>
      <c r="J286" s="12"/>
      <c r="K286" s="18"/>
      <c r="L286" s="20"/>
      <c r="M286" s="20"/>
      <c r="N286" s="20"/>
      <c r="O286" s="18"/>
      <c r="P286" s="12"/>
      <c r="Q286" s="9"/>
    </row>
    <row r="287" spans="1:17" ht="12.75">
      <c r="A287" s="10"/>
      <c r="B287" s="12"/>
      <c r="C287" s="12"/>
      <c r="D287" s="12"/>
      <c r="E287" s="12"/>
      <c r="F287" s="12"/>
      <c r="G287" s="12"/>
      <c r="H287" s="18"/>
      <c r="I287" s="20"/>
      <c r="J287" s="12"/>
      <c r="K287" s="18"/>
      <c r="L287" s="20"/>
      <c r="M287" s="20"/>
      <c r="N287" s="20"/>
      <c r="O287" s="18"/>
      <c r="P287" s="12"/>
      <c r="Q287" s="9"/>
    </row>
    <row r="288" spans="1:17" ht="12.75">
      <c r="A288" s="10"/>
      <c r="B288" s="12"/>
      <c r="C288" s="12"/>
      <c r="D288" s="12"/>
      <c r="E288" s="12"/>
      <c r="F288" s="12"/>
      <c r="G288" s="12"/>
      <c r="H288" s="18"/>
      <c r="I288" s="20"/>
      <c r="J288" s="12"/>
      <c r="K288" s="18"/>
      <c r="L288" s="20"/>
      <c r="M288" s="20"/>
      <c r="N288" s="20"/>
      <c r="O288" s="18"/>
      <c r="P288" s="12"/>
      <c r="Q288" s="9"/>
    </row>
    <row r="289" spans="1:17" ht="12.75">
      <c r="A289" s="10"/>
      <c r="B289" s="12"/>
      <c r="C289" s="12"/>
      <c r="D289" s="12"/>
      <c r="E289" s="12"/>
      <c r="F289" s="12"/>
      <c r="G289" s="12"/>
      <c r="H289" s="18"/>
      <c r="I289" s="20"/>
      <c r="J289" s="12"/>
      <c r="K289" s="18"/>
      <c r="L289" s="20"/>
      <c r="M289" s="20"/>
      <c r="N289" s="20"/>
      <c r="O289" s="18"/>
      <c r="P289" s="12"/>
      <c r="Q289" s="9"/>
    </row>
    <row r="290" spans="1:17" ht="12.75">
      <c r="A290" s="10"/>
      <c r="B290" s="12"/>
      <c r="C290" s="12"/>
      <c r="D290" s="12"/>
      <c r="E290" s="12"/>
      <c r="F290" s="12"/>
      <c r="G290" s="12"/>
      <c r="H290" s="18"/>
      <c r="I290" s="20"/>
      <c r="J290" s="12"/>
      <c r="K290" s="18"/>
      <c r="L290" s="20"/>
      <c r="M290" s="20"/>
      <c r="N290" s="20"/>
      <c r="O290" s="18"/>
      <c r="P290" s="12"/>
      <c r="Q290" s="9"/>
    </row>
    <row r="291" spans="1:17" ht="12.75">
      <c r="A291" s="10"/>
      <c r="B291" s="12"/>
      <c r="C291" s="12"/>
      <c r="D291" s="12"/>
      <c r="E291" s="12"/>
      <c r="F291" s="12"/>
      <c r="G291" s="12"/>
      <c r="H291" s="18"/>
      <c r="I291" s="20"/>
      <c r="J291" s="12"/>
      <c r="K291" s="18"/>
      <c r="L291" s="20"/>
      <c r="M291" s="20"/>
      <c r="N291" s="20"/>
      <c r="O291" s="18"/>
      <c r="P291" s="12"/>
      <c r="Q291" s="9"/>
    </row>
    <row r="292" spans="1:17" ht="12.75">
      <c r="A292" s="10"/>
      <c r="B292" s="12"/>
      <c r="C292" s="12"/>
      <c r="D292" s="12"/>
      <c r="E292" s="12"/>
      <c r="F292" s="12"/>
      <c r="G292" s="12"/>
      <c r="H292" s="18"/>
      <c r="I292" s="20"/>
      <c r="J292" s="12"/>
      <c r="K292" s="18"/>
      <c r="L292" s="20"/>
      <c r="M292" s="20"/>
      <c r="N292" s="20"/>
      <c r="O292" s="18"/>
      <c r="P292" s="12"/>
      <c r="Q292" s="9"/>
    </row>
    <row r="293" spans="1:17" ht="12.75">
      <c r="A293" s="10"/>
      <c r="B293" s="12"/>
      <c r="C293" s="12"/>
      <c r="D293" s="12"/>
      <c r="E293" s="12"/>
      <c r="F293" s="12"/>
      <c r="G293" s="12"/>
      <c r="H293" s="18"/>
      <c r="I293" s="20"/>
      <c r="J293" s="12"/>
      <c r="K293" s="18"/>
      <c r="L293" s="20"/>
      <c r="M293" s="20"/>
      <c r="N293" s="20"/>
      <c r="O293" s="18"/>
      <c r="P293" s="12"/>
      <c r="Q293" s="9"/>
    </row>
    <row r="294" spans="1:17" ht="12.75">
      <c r="A294" s="10"/>
      <c r="B294" s="12"/>
      <c r="C294" s="12"/>
      <c r="D294" s="12"/>
      <c r="E294" s="12"/>
      <c r="F294" s="12"/>
      <c r="G294" s="12"/>
      <c r="H294" s="18"/>
      <c r="I294" s="20"/>
      <c r="J294" s="12"/>
      <c r="K294" s="18"/>
      <c r="L294" s="20"/>
      <c r="M294" s="20"/>
      <c r="N294" s="20"/>
      <c r="O294" s="18"/>
      <c r="P294" s="12"/>
      <c r="Q294" s="9"/>
    </row>
    <row r="295" spans="1:17" ht="12.75">
      <c r="A295" s="10"/>
      <c r="B295" s="12"/>
      <c r="C295" s="12"/>
      <c r="D295" s="12"/>
      <c r="E295" s="12"/>
      <c r="F295" s="12"/>
      <c r="G295" s="12"/>
      <c r="H295" s="18"/>
      <c r="I295" s="20"/>
      <c r="J295" s="12"/>
      <c r="K295" s="18"/>
      <c r="L295" s="20"/>
      <c r="M295" s="20"/>
      <c r="N295" s="20"/>
      <c r="O295" s="18"/>
      <c r="P295" s="12"/>
      <c r="Q295" s="9"/>
    </row>
    <row r="296" spans="1:17" ht="12.75">
      <c r="A296" s="10"/>
      <c r="B296" s="12"/>
      <c r="C296" s="12"/>
      <c r="D296" s="12"/>
      <c r="E296" s="12"/>
      <c r="F296" s="12"/>
      <c r="G296" s="12"/>
      <c r="H296" s="18"/>
      <c r="I296" s="20"/>
      <c r="J296" s="12"/>
      <c r="K296" s="18"/>
      <c r="L296" s="20"/>
      <c r="M296" s="20"/>
      <c r="N296" s="20"/>
      <c r="O296" s="18"/>
      <c r="P296" s="12"/>
      <c r="Q296" s="9"/>
    </row>
    <row r="297" spans="1:17" ht="12.75">
      <c r="A297" s="10"/>
      <c r="B297" s="12"/>
      <c r="C297" s="12"/>
      <c r="D297" s="12"/>
      <c r="E297" s="12"/>
      <c r="F297" s="12"/>
      <c r="G297" s="12"/>
      <c r="H297" s="18"/>
      <c r="I297" s="20"/>
      <c r="J297" s="12"/>
      <c r="K297" s="18"/>
      <c r="L297" s="20"/>
      <c r="M297" s="20"/>
      <c r="N297" s="20"/>
      <c r="O297" s="18"/>
      <c r="P297" s="12"/>
      <c r="Q297" s="9"/>
    </row>
    <row r="298" spans="1:17" ht="12.75">
      <c r="A298" s="10"/>
      <c r="B298" s="12"/>
      <c r="C298" s="12"/>
      <c r="D298" s="12"/>
      <c r="E298" s="12"/>
      <c r="F298" s="12"/>
      <c r="G298" s="12"/>
      <c r="H298" s="18"/>
      <c r="I298" s="20"/>
      <c r="J298" s="12"/>
      <c r="K298" s="18"/>
      <c r="L298" s="20"/>
      <c r="M298" s="20"/>
      <c r="N298" s="20"/>
      <c r="O298" s="18"/>
      <c r="P298" s="12"/>
      <c r="Q298" s="9"/>
    </row>
    <row r="299" spans="1:17" ht="12.75">
      <c r="A299" s="10"/>
      <c r="B299" s="12"/>
      <c r="C299" s="12"/>
      <c r="D299" s="12"/>
      <c r="E299" s="12"/>
      <c r="F299" s="12"/>
      <c r="G299" s="12"/>
      <c r="H299" s="18"/>
      <c r="I299" s="20"/>
      <c r="J299" s="12"/>
      <c r="K299" s="18"/>
      <c r="L299" s="20"/>
      <c r="M299" s="20"/>
      <c r="N299" s="20"/>
      <c r="O299" s="18"/>
      <c r="P299" s="12"/>
      <c r="Q299" s="9"/>
    </row>
    <row r="300" spans="1:17" ht="12.75">
      <c r="A300" s="10"/>
      <c r="B300" s="12"/>
      <c r="C300" s="12"/>
      <c r="D300" s="12"/>
      <c r="E300" s="12"/>
      <c r="F300" s="12"/>
      <c r="G300" s="12"/>
      <c r="H300" s="18"/>
      <c r="I300" s="20"/>
      <c r="J300" s="12"/>
      <c r="K300" s="18"/>
      <c r="L300" s="20"/>
      <c r="M300" s="20"/>
      <c r="N300" s="20"/>
      <c r="O300" s="18"/>
      <c r="P300" s="12"/>
      <c r="Q300" s="9"/>
    </row>
    <row r="301" spans="1:17" ht="12.75">
      <c r="A301" s="10"/>
      <c r="B301" s="12"/>
      <c r="C301" s="12"/>
      <c r="D301" s="12"/>
      <c r="E301" s="12"/>
      <c r="F301" s="12"/>
      <c r="G301" s="12"/>
      <c r="H301" s="18"/>
      <c r="I301" s="20"/>
      <c r="J301" s="12"/>
      <c r="K301" s="18"/>
      <c r="L301" s="20"/>
      <c r="M301" s="20"/>
      <c r="N301" s="20"/>
      <c r="O301" s="18"/>
      <c r="P301" s="12"/>
      <c r="Q301" s="9"/>
    </row>
    <row r="302" spans="1:17" ht="12.75">
      <c r="A302" s="10"/>
      <c r="B302" s="12"/>
      <c r="C302" s="12"/>
      <c r="D302" s="12"/>
      <c r="E302" s="12"/>
      <c r="F302" s="12"/>
      <c r="G302" s="12"/>
      <c r="H302" s="18"/>
      <c r="I302" s="20"/>
      <c r="J302" s="12"/>
      <c r="K302" s="18"/>
      <c r="L302" s="20"/>
      <c r="M302" s="20"/>
      <c r="N302" s="20"/>
      <c r="O302" s="18"/>
      <c r="P302" s="12"/>
      <c r="Q302" s="9"/>
    </row>
    <row r="303" spans="1:17" ht="12.75">
      <c r="A303" s="10"/>
      <c r="B303" s="12"/>
      <c r="C303" s="12"/>
      <c r="D303" s="12"/>
      <c r="E303" s="12"/>
      <c r="F303" s="12"/>
      <c r="G303" s="12"/>
      <c r="H303" s="18"/>
      <c r="I303" s="20"/>
      <c r="J303" s="12"/>
      <c r="K303" s="18"/>
      <c r="L303" s="20"/>
      <c r="M303" s="20"/>
      <c r="N303" s="20"/>
      <c r="O303" s="18"/>
      <c r="P303" s="12"/>
      <c r="Q303" s="9"/>
    </row>
    <row r="304" spans="1:17" ht="12.75">
      <c r="A304" s="10"/>
      <c r="B304" s="12"/>
      <c r="C304" s="12"/>
      <c r="D304" s="12"/>
      <c r="E304" s="12"/>
      <c r="F304" s="12"/>
      <c r="G304" s="12"/>
      <c r="H304" s="18"/>
      <c r="I304" s="20"/>
      <c r="J304" s="12"/>
      <c r="K304" s="18"/>
      <c r="L304" s="20"/>
      <c r="M304" s="20"/>
      <c r="N304" s="20"/>
      <c r="O304" s="18"/>
      <c r="P304" s="12"/>
      <c r="Q304" s="9"/>
    </row>
    <row r="305" spans="1:17" ht="12.75">
      <c r="A305" s="10"/>
      <c r="B305" s="12"/>
      <c r="C305" s="12"/>
      <c r="D305" s="12"/>
      <c r="E305" s="12"/>
      <c r="F305" s="12"/>
      <c r="G305" s="12"/>
      <c r="H305" s="18"/>
      <c r="I305" s="20"/>
      <c r="J305" s="12"/>
      <c r="K305" s="18"/>
      <c r="L305" s="20"/>
      <c r="M305" s="20"/>
      <c r="N305" s="20"/>
      <c r="O305" s="18"/>
      <c r="P305" s="12"/>
      <c r="Q305" s="9"/>
    </row>
    <row r="306" spans="1:17" ht="12.75">
      <c r="A306" s="10"/>
      <c r="B306" s="12"/>
      <c r="C306" s="12"/>
      <c r="D306" s="12"/>
      <c r="E306" s="12"/>
      <c r="F306" s="12"/>
      <c r="G306" s="12"/>
      <c r="H306" s="18"/>
      <c r="I306" s="20"/>
      <c r="J306" s="12"/>
      <c r="K306" s="18"/>
      <c r="L306" s="20"/>
      <c r="M306" s="20"/>
      <c r="N306" s="20"/>
      <c r="O306" s="18"/>
      <c r="P306" s="12"/>
      <c r="Q306" s="9"/>
    </row>
    <row r="307" spans="1:17" ht="12.75">
      <c r="A307" s="10"/>
      <c r="B307" s="12"/>
      <c r="C307" s="12"/>
      <c r="D307" s="12"/>
      <c r="E307" s="12"/>
      <c r="F307" s="12"/>
      <c r="G307" s="12"/>
      <c r="H307" s="18"/>
      <c r="I307" s="20"/>
      <c r="J307" s="12"/>
      <c r="K307" s="18"/>
      <c r="L307" s="20"/>
      <c r="M307" s="20"/>
      <c r="N307" s="20"/>
      <c r="O307" s="18"/>
      <c r="P307" s="12"/>
      <c r="Q307" s="9"/>
    </row>
    <row r="308" spans="1:17" ht="12.75">
      <c r="A308" s="10"/>
      <c r="B308" s="12"/>
      <c r="C308" s="12"/>
      <c r="D308" s="12"/>
      <c r="E308" s="12"/>
      <c r="F308" s="12"/>
      <c r="G308" s="12"/>
      <c r="H308" s="18"/>
      <c r="I308" s="20"/>
      <c r="J308" s="12"/>
      <c r="K308" s="18"/>
      <c r="L308" s="20"/>
      <c r="M308" s="20"/>
      <c r="N308" s="20"/>
      <c r="O308" s="18"/>
      <c r="P308" s="12"/>
      <c r="Q308" s="9"/>
    </row>
    <row r="309" spans="1:17" ht="12.75">
      <c r="A309" s="10"/>
      <c r="B309" s="12"/>
      <c r="C309" s="12"/>
      <c r="D309" s="12"/>
      <c r="E309" s="12"/>
      <c r="F309" s="12"/>
      <c r="G309" s="12"/>
      <c r="H309" s="18"/>
      <c r="I309" s="20"/>
      <c r="J309" s="12"/>
      <c r="K309" s="18"/>
      <c r="L309" s="20"/>
      <c r="M309" s="20"/>
      <c r="N309" s="20"/>
      <c r="O309" s="18"/>
      <c r="P309" s="12"/>
      <c r="Q309" s="9"/>
    </row>
    <row r="310" spans="1:17" ht="12.75">
      <c r="A310" s="10"/>
      <c r="B310" s="12"/>
      <c r="C310" s="12"/>
      <c r="D310" s="12"/>
      <c r="E310" s="12"/>
      <c r="F310" s="12"/>
      <c r="G310" s="12"/>
      <c r="H310" s="18"/>
      <c r="I310" s="20"/>
      <c r="J310" s="12"/>
      <c r="K310" s="18"/>
      <c r="L310" s="20"/>
      <c r="M310" s="20"/>
      <c r="N310" s="20"/>
      <c r="O310" s="18"/>
      <c r="P310" s="12"/>
      <c r="Q310" s="9"/>
    </row>
    <row r="311" spans="1:17" ht="12.75">
      <c r="A311" s="10"/>
      <c r="B311" s="12"/>
      <c r="C311" s="12"/>
      <c r="D311" s="12"/>
      <c r="E311" s="12"/>
      <c r="F311" s="12"/>
      <c r="G311" s="12"/>
      <c r="H311" s="18"/>
      <c r="I311" s="20"/>
      <c r="J311" s="12"/>
      <c r="K311" s="18"/>
      <c r="L311" s="20"/>
      <c r="M311" s="20"/>
      <c r="N311" s="20"/>
      <c r="O311" s="18"/>
      <c r="P311" s="12"/>
      <c r="Q311" s="9"/>
    </row>
    <row r="312" spans="1:17" ht="12.75">
      <c r="A312" s="10"/>
      <c r="B312" s="12"/>
      <c r="C312" s="12"/>
      <c r="D312" s="12"/>
      <c r="E312" s="12"/>
      <c r="F312" s="12"/>
      <c r="G312" s="12"/>
      <c r="H312" s="18"/>
      <c r="I312" s="20"/>
      <c r="J312" s="12"/>
      <c r="K312" s="18"/>
      <c r="L312" s="20"/>
      <c r="M312" s="20"/>
      <c r="N312" s="20"/>
      <c r="O312" s="18"/>
      <c r="P312" s="12"/>
      <c r="Q312" s="9"/>
    </row>
    <row r="313" spans="1:17" ht="12.75">
      <c r="A313" s="536" t="s">
        <v>465</v>
      </c>
      <c r="B313" s="536"/>
      <c r="C313" s="536"/>
      <c r="D313" s="536"/>
      <c r="E313" s="536"/>
      <c r="F313" s="536"/>
      <c r="G313" s="537"/>
      <c r="H313" s="157">
        <f>SUM(H269:H312)</f>
        <v>0</v>
      </c>
      <c r="I313" s="21">
        <f>SUM(I269:I312)</f>
        <v>0</v>
      </c>
      <c r="J313" s="154"/>
      <c r="K313" s="19">
        <f>SUM(K269:K312)</f>
        <v>0</v>
      </c>
      <c r="L313" s="21">
        <f>SUM(L269:L312)</f>
        <v>0</v>
      </c>
      <c r="M313" s="21">
        <f>SUM(M269:M312)</f>
        <v>0</v>
      </c>
      <c r="N313" s="21">
        <f>SUM(N269:N312)</f>
        <v>0</v>
      </c>
      <c r="O313" s="155"/>
      <c r="P313" s="122"/>
      <c r="Q313" s="9"/>
    </row>
    <row r="314" spans="1:17" ht="12.75">
      <c r="A314" s="1" t="e">
        <f>CONCATENATE("Число порядкових номерів на сторінці: ",ЧислоПрописом(COUNTA(A269:A312))," (з ",A269," по ",A312,")")</f>
        <v>#NAME?</v>
      </c>
      <c r="B314" s="122"/>
      <c r="C314" s="122"/>
      <c r="D314" s="122"/>
      <c r="E314" s="122"/>
      <c r="F314" s="122"/>
      <c r="G314" s="135" t="e">
        <f>CONCATENATE("Загальна кількість у натуральних вимірах фактично на сторінці: ",ЧислоПрописом(H313))</f>
        <v>#NAME?</v>
      </c>
      <c r="H314" s="155"/>
      <c r="I314" s="156"/>
      <c r="J314" s="154"/>
      <c r="K314" s="155"/>
      <c r="L314" s="156"/>
      <c r="M314" s="156"/>
      <c r="N314" s="156"/>
      <c r="O314" s="155"/>
      <c r="P314" s="122"/>
      <c r="Q314" s="9"/>
    </row>
    <row r="315" spans="2:17" ht="12.75">
      <c r="B315" s="132"/>
      <c r="C315" s="132"/>
      <c r="E315" s="122"/>
      <c r="G315" s="135" t="e">
        <f>CONCATENATE("Загальна кількість у натуральних вимірах за даними бухобліку на сторінці: ",ЧислоПрописом(K313))</f>
        <v>#NAME?</v>
      </c>
      <c r="H315" s="155"/>
      <c r="I315" s="156"/>
      <c r="J315" s="154"/>
      <c r="K315" s="155"/>
      <c r="L315" s="156"/>
      <c r="M315" s="156"/>
      <c r="N315" s="156"/>
      <c r="O315" s="155"/>
      <c r="P315" s="122"/>
      <c r="Q315" s="9"/>
    </row>
    <row r="316" spans="1:17" ht="12.75">
      <c r="A316" s="533" t="s">
        <v>23</v>
      </c>
      <c r="B316" s="533" t="s">
        <v>24</v>
      </c>
      <c r="C316" s="533" t="s">
        <v>25</v>
      </c>
      <c r="D316" s="533" t="s">
        <v>10</v>
      </c>
      <c r="E316" s="533"/>
      <c r="F316" s="533"/>
      <c r="G316" s="533" t="s">
        <v>11</v>
      </c>
      <c r="H316" s="533" t="s">
        <v>12</v>
      </c>
      <c r="I316" s="533"/>
      <c r="J316" s="533" t="s">
        <v>34</v>
      </c>
      <c r="K316" s="533" t="s">
        <v>36</v>
      </c>
      <c r="L316" s="533"/>
      <c r="M316" s="533"/>
      <c r="N316" s="533"/>
      <c r="O316" s="533"/>
      <c r="P316" s="533" t="s">
        <v>13</v>
      </c>
      <c r="Q316" s="9"/>
    </row>
    <row r="317" spans="1:17" ht="12.75">
      <c r="A317" s="533"/>
      <c r="B317" s="533"/>
      <c r="C317" s="533"/>
      <c r="D317" s="533"/>
      <c r="E317" s="533"/>
      <c r="F317" s="533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9"/>
    </row>
    <row r="318" spans="1:17" ht="12.75">
      <c r="A318" s="533"/>
      <c r="B318" s="533"/>
      <c r="C318" s="533"/>
      <c r="D318" s="535" t="s">
        <v>26</v>
      </c>
      <c r="E318" s="535" t="s">
        <v>14</v>
      </c>
      <c r="F318" s="535" t="s">
        <v>15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9"/>
    </row>
    <row r="319" spans="1:17" ht="12.75">
      <c r="A319" s="533"/>
      <c r="B319" s="533"/>
      <c r="C319" s="533"/>
      <c r="D319" s="535"/>
      <c r="E319" s="535"/>
      <c r="F319" s="535"/>
      <c r="G319" s="533"/>
      <c r="H319" s="535" t="s">
        <v>16</v>
      </c>
      <c r="I319" s="535" t="s">
        <v>17</v>
      </c>
      <c r="J319" s="533"/>
      <c r="K319" s="535" t="s">
        <v>16</v>
      </c>
      <c r="L319" s="535" t="s">
        <v>18</v>
      </c>
      <c r="M319" s="535" t="s">
        <v>27</v>
      </c>
      <c r="N319" s="535" t="s">
        <v>19</v>
      </c>
      <c r="O319" s="535" t="s">
        <v>20</v>
      </c>
      <c r="P319" s="533"/>
      <c r="Q319" s="9"/>
    </row>
    <row r="320" spans="1:17" ht="51" customHeight="1">
      <c r="A320" s="533"/>
      <c r="B320" s="533"/>
      <c r="C320" s="533"/>
      <c r="D320" s="535"/>
      <c r="E320" s="535"/>
      <c r="F320" s="535"/>
      <c r="G320" s="533"/>
      <c r="H320" s="535"/>
      <c r="I320" s="535"/>
      <c r="J320" s="533"/>
      <c r="K320" s="535"/>
      <c r="L320" s="535"/>
      <c r="M320" s="535"/>
      <c r="N320" s="535"/>
      <c r="O320" s="535"/>
      <c r="P320" s="533"/>
      <c r="Q320" s="9"/>
    </row>
    <row r="321" spans="1:17" ht="12.75">
      <c r="A321" s="11">
        <v>1</v>
      </c>
      <c r="B321" s="11">
        <v>2</v>
      </c>
      <c r="C321" s="11">
        <v>3</v>
      </c>
      <c r="D321" s="11">
        <v>4</v>
      </c>
      <c r="E321" s="11">
        <v>5</v>
      </c>
      <c r="F321" s="11">
        <v>6</v>
      </c>
      <c r="G321" s="11">
        <v>7</v>
      </c>
      <c r="H321" s="11">
        <v>8</v>
      </c>
      <c r="I321" s="11">
        <v>9</v>
      </c>
      <c r="J321" s="11">
        <v>10</v>
      </c>
      <c r="K321" s="11">
        <v>11</v>
      </c>
      <c r="L321" s="11">
        <v>12</v>
      </c>
      <c r="M321" s="11">
        <v>13</v>
      </c>
      <c r="N321" s="11">
        <v>14</v>
      </c>
      <c r="O321" s="11">
        <v>15</v>
      </c>
      <c r="P321" s="11">
        <v>16</v>
      </c>
      <c r="Q321" s="9"/>
    </row>
    <row r="322" spans="1:17" ht="12.75">
      <c r="A322" s="10"/>
      <c r="B322" s="12"/>
      <c r="C322" s="12"/>
      <c r="D322" s="12"/>
      <c r="E322" s="12"/>
      <c r="F322" s="12"/>
      <c r="G322" s="12"/>
      <c r="H322" s="18"/>
      <c r="I322" s="20"/>
      <c r="J322" s="12"/>
      <c r="K322" s="18"/>
      <c r="L322" s="20"/>
      <c r="M322" s="20"/>
      <c r="N322" s="20"/>
      <c r="O322" s="18"/>
      <c r="P322" s="12"/>
      <c r="Q322" s="9"/>
    </row>
    <row r="323" spans="1:17" ht="12.75">
      <c r="A323" s="10"/>
      <c r="B323" s="12"/>
      <c r="C323" s="12"/>
      <c r="D323" s="12"/>
      <c r="E323" s="12"/>
      <c r="F323" s="12"/>
      <c r="G323" s="12"/>
      <c r="H323" s="18"/>
      <c r="I323" s="20"/>
      <c r="J323" s="12"/>
      <c r="K323" s="18"/>
      <c r="L323" s="20"/>
      <c r="M323" s="20"/>
      <c r="N323" s="20"/>
      <c r="O323" s="18"/>
      <c r="P323" s="12"/>
      <c r="Q323" s="9"/>
    </row>
    <row r="324" spans="1:17" ht="12.75">
      <c r="A324" s="10"/>
      <c r="B324" s="12"/>
      <c r="C324" s="12"/>
      <c r="D324" s="12"/>
      <c r="E324" s="12"/>
      <c r="F324" s="12"/>
      <c r="G324" s="12"/>
      <c r="H324" s="18"/>
      <c r="I324" s="20"/>
      <c r="J324" s="12"/>
      <c r="K324" s="18"/>
      <c r="L324" s="20"/>
      <c r="M324" s="20"/>
      <c r="N324" s="20"/>
      <c r="O324" s="18"/>
      <c r="P324" s="12"/>
      <c r="Q324" s="9"/>
    </row>
    <row r="325" spans="1:17" ht="12.75">
      <c r="A325" s="10"/>
      <c r="B325" s="12"/>
      <c r="C325" s="12"/>
      <c r="D325" s="12"/>
      <c r="E325" s="12"/>
      <c r="F325" s="12"/>
      <c r="G325" s="12"/>
      <c r="H325" s="18"/>
      <c r="I325" s="20"/>
      <c r="J325" s="12"/>
      <c r="K325" s="18"/>
      <c r="L325" s="20"/>
      <c r="M325" s="20"/>
      <c r="N325" s="20"/>
      <c r="O325" s="18"/>
      <c r="P325" s="12"/>
      <c r="Q325" s="9"/>
    </row>
    <row r="326" spans="1:17" ht="12.75">
      <c r="A326" s="10"/>
      <c r="B326" s="12"/>
      <c r="C326" s="12"/>
      <c r="D326" s="12"/>
      <c r="E326" s="12"/>
      <c r="F326" s="12"/>
      <c r="G326" s="12"/>
      <c r="H326" s="18"/>
      <c r="I326" s="20"/>
      <c r="J326" s="12"/>
      <c r="K326" s="18"/>
      <c r="L326" s="20"/>
      <c r="M326" s="20"/>
      <c r="N326" s="20"/>
      <c r="O326" s="18"/>
      <c r="P326" s="12"/>
      <c r="Q326" s="9"/>
    </row>
    <row r="327" spans="1:17" ht="12.75">
      <c r="A327" s="10"/>
      <c r="B327" s="12"/>
      <c r="C327" s="12"/>
      <c r="D327" s="12"/>
      <c r="E327" s="12"/>
      <c r="F327" s="12"/>
      <c r="G327" s="12"/>
      <c r="H327" s="18"/>
      <c r="I327" s="20"/>
      <c r="J327" s="12"/>
      <c r="K327" s="18"/>
      <c r="L327" s="20"/>
      <c r="M327" s="20"/>
      <c r="N327" s="20"/>
      <c r="O327" s="18"/>
      <c r="P327" s="12"/>
      <c r="Q327" s="9"/>
    </row>
    <row r="328" spans="1:17" ht="12.75">
      <c r="A328" s="10"/>
      <c r="B328" s="12"/>
      <c r="C328" s="12"/>
      <c r="D328" s="12"/>
      <c r="E328" s="12"/>
      <c r="F328" s="12"/>
      <c r="G328" s="12"/>
      <c r="H328" s="18"/>
      <c r="I328" s="20"/>
      <c r="J328" s="12"/>
      <c r="K328" s="18"/>
      <c r="L328" s="20"/>
      <c r="M328" s="20"/>
      <c r="N328" s="20"/>
      <c r="O328" s="18"/>
      <c r="P328" s="12"/>
      <c r="Q328" s="9"/>
    </row>
    <row r="329" spans="1:17" ht="12.75">
      <c r="A329" s="10"/>
      <c r="B329" s="12"/>
      <c r="C329" s="12"/>
      <c r="D329" s="12"/>
      <c r="E329" s="12"/>
      <c r="F329" s="12"/>
      <c r="G329" s="12"/>
      <c r="H329" s="18"/>
      <c r="I329" s="20"/>
      <c r="J329" s="12"/>
      <c r="K329" s="18"/>
      <c r="L329" s="20"/>
      <c r="M329" s="20"/>
      <c r="N329" s="20"/>
      <c r="O329" s="18"/>
      <c r="P329" s="12"/>
      <c r="Q329" s="9"/>
    </row>
    <row r="330" spans="1:17" ht="12.75">
      <c r="A330" s="10"/>
      <c r="B330" s="12"/>
      <c r="C330" s="12"/>
      <c r="D330" s="12"/>
      <c r="E330" s="12"/>
      <c r="F330" s="12"/>
      <c r="G330" s="12"/>
      <c r="H330" s="18"/>
      <c r="I330" s="20"/>
      <c r="J330" s="12"/>
      <c r="K330" s="18"/>
      <c r="L330" s="20"/>
      <c r="M330" s="20"/>
      <c r="N330" s="20"/>
      <c r="O330" s="18"/>
      <c r="P330" s="12"/>
      <c r="Q330" s="9"/>
    </row>
    <row r="331" spans="1:17" ht="12.75">
      <c r="A331" s="10"/>
      <c r="B331" s="12"/>
      <c r="C331" s="12"/>
      <c r="D331" s="12"/>
      <c r="E331" s="12"/>
      <c r="F331" s="12"/>
      <c r="G331" s="12"/>
      <c r="H331" s="18"/>
      <c r="I331" s="20"/>
      <c r="J331" s="12"/>
      <c r="K331" s="18"/>
      <c r="L331" s="20"/>
      <c r="M331" s="20"/>
      <c r="N331" s="20"/>
      <c r="O331" s="18"/>
      <c r="P331" s="12"/>
      <c r="Q331" s="9"/>
    </row>
    <row r="332" spans="1:17" ht="12.75">
      <c r="A332" s="10"/>
      <c r="B332" s="12"/>
      <c r="C332" s="12"/>
      <c r="D332" s="12"/>
      <c r="E332" s="12"/>
      <c r="F332" s="12"/>
      <c r="G332" s="12"/>
      <c r="H332" s="18"/>
      <c r="I332" s="20"/>
      <c r="J332" s="12"/>
      <c r="K332" s="18"/>
      <c r="L332" s="20"/>
      <c r="M332" s="20"/>
      <c r="N332" s="20"/>
      <c r="O332" s="18"/>
      <c r="P332" s="12"/>
      <c r="Q332" s="9"/>
    </row>
    <row r="333" spans="1:17" ht="12.75">
      <c r="A333" s="10"/>
      <c r="B333" s="12"/>
      <c r="C333" s="12"/>
      <c r="D333" s="12"/>
      <c r="E333" s="12"/>
      <c r="F333" s="12"/>
      <c r="G333" s="12"/>
      <c r="H333" s="18"/>
      <c r="I333" s="20"/>
      <c r="J333" s="12"/>
      <c r="K333" s="18"/>
      <c r="L333" s="20"/>
      <c r="M333" s="20"/>
      <c r="N333" s="20"/>
      <c r="O333" s="18"/>
      <c r="P333" s="12"/>
      <c r="Q333" s="9"/>
    </row>
    <row r="334" spans="1:17" ht="12.75">
      <c r="A334" s="10"/>
      <c r="B334" s="12"/>
      <c r="C334" s="12"/>
      <c r="D334" s="12"/>
      <c r="E334" s="12"/>
      <c r="F334" s="12"/>
      <c r="G334" s="12"/>
      <c r="H334" s="18"/>
      <c r="I334" s="20"/>
      <c r="J334" s="12"/>
      <c r="K334" s="18"/>
      <c r="L334" s="20"/>
      <c r="M334" s="20"/>
      <c r="N334" s="20"/>
      <c r="O334" s="18"/>
      <c r="P334" s="12"/>
      <c r="Q334" s="9"/>
    </row>
    <row r="335" spans="1:17" ht="12.75">
      <c r="A335" s="10"/>
      <c r="B335" s="12"/>
      <c r="C335" s="12"/>
      <c r="D335" s="12"/>
      <c r="E335" s="12"/>
      <c r="F335" s="12"/>
      <c r="G335" s="12"/>
      <c r="H335" s="18"/>
      <c r="I335" s="20"/>
      <c r="J335" s="12"/>
      <c r="K335" s="18"/>
      <c r="L335" s="20"/>
      <c r="M335" s="20"/>
      <c r="N335" s="20"/>
      <c r="O335" s="18"/>
      <c r="P335" s="12"/>
      <c r="Q335" s="9"/>
    </row>
    <row r="336" spans="1:17" ht="12.75">
      <c r="A336" s="10"/>
      <c r="B336" s="12"/>
      <c r="C336" s="12"/>
      <c r="D336" s="12"/>
      <c r="E336" s="12"/>
      <c r="F336" s="12"/>
      <c r="G336" s="12"/>
      <c r="H336" s="18"/>
      <c r="I336" s="20"/>
      <c r="J336" s="12"/>
      <c r="K336" s="18"/>
      <c r="L336" s="20"/>
      <c r="M336" s="20"/>
      <c r="N336" s="20"/>
      <c r="O336" s="18"/>
      <c r="P336" s="12"/>
      <c r="Q336" s="9"/>
    </row>
    <row r="337" spans="1:17" ht="12.75">
      <c r="A337" s="10"/>
      <c r="B337" s="12"/>
      <c r="C337" s="12"/>
      <c r="D337" s="12"/>
      <c r="E337" s="12"/>
      <c r="F337" s="12"/>
      <c r="G337" s="12"/>
      <c r="H337" s="18"/>
      <c r="I337" s="20"/>
      <c r="J337" s="12"/>
      <c r="K337" s="18"/>
      <c r="L337" s="20"/>
      <c r="M337" s="20"/>
      <c r="N337" s="20"/>
      <c r="O337" s="18"/>
      <c r="P337" s="12"/>
      <c r="Q337" s="9"/>
    </row>
    <row r="338" spans="1:17" ht="12.75">
      <c r="A338" s="10"/>
      <c r="B338" s="12"/>
      <c r="C338" s="12"/>
      <c r="D338" s="12"/>
      <c r="E338" s="12"/>
      <c r="F338" s="12"/>
      <c r="G338" s="12"/>
      <c r="H338" s="18"/>
      <c r="I338" s="20"/>
      <c r="J338" s="12"/>
      <c r="K338" s="18"/>
      <c r="L338" s="20"/>
      <c r="M338" s="20"/>
      <c r="N338" s="20"/>
      <c r="O338" s="18"/>
      <c r="P338" s="12"/>
      <c r="Q338" s="9"/>
    </row>
    <row r="339" spans="1:17" ht="12.75">
      <c r="A339" s="10"/>
      <c r="B339" s="12"/>
      <c r="C339" s="12"/>
      <c r="D339" s="12"/>
      <c r="E339" s="12"/>
      <c r="F339" s="12"/>
      <c r="G339" s="12"/>
      <c r="H339" s="18"/>
      <c r="I339" s="20"/>
      <c r="J339" s="12"/>
      <c r="K339" s="18"/>
      <c r="L339" s="20"/>
      <c r="M339" s="20"/>
      <c r="N339" s="20"/>
      <c r="O339" s="18"/>
      <c r="P339" s="12"/>
      <c r="Q339" s="9"/>
    </row>
    <row r="340" spans="1:17" ht="12.75">
      <c r="A340" s="10"/>
      <c r="B340" s="12"/>
      <c r="C340" s="12"/>
      <c r="D340" s="12"/>
      <c r="E340" s="12"/>
      <c r="F340" s="12"/>
      <c r="G340" s="12"/>
      <c r="H340" s="18"/>
      <c r="I340" s="20"/>
      <c r="J340" s="12"/>
      <c r="K340" s="18"/>
      <c r="L340" s="20"/>
      <c r="M340" s="20"/>
      <c r="N340" s="20"/>
      <c r="O340" s="18"/>
      <c r="P340" s="12"/>
      <c r="Q340" s="9"/>
    </row>
    <row r="341" spans="1:17" ht="12.75">
      <c r="A341" s="10"/>
      <c r="B341" s="12"/>
      <c r="C341" s="12"/>
      <c r="D341" s="12"/>
      <c r="E341" s="12"/>
      <c r="F341" s="12"/>
      <c r="G341" s="12"/>
      <c r="H341" s="18"/>
      <c r="I341" s="20"/>
      <c r="J341" s="12"/>
      <c r="K341" s="18"/>
      <c r="L341" s="20"/>
      <c r="M341" s="20"/>
      <c r="N341" s="20"/>
      <c r="O341" s="18"/>
      <c r="P341" s="12"/>
      <c r="Q341" s="9"/>
    </row>
    <row r="342" spans="1:17" ht="12.75">
      <c r="A342" s="10"/>
      <c r="B342" s="12"/>
      <c r="C342" s="12"/>
      <c r="D342" s="12"/>
      <c r="E342" s="12"/>
      <c r="F342" s="12"/>
      <c r="G342" s="12"/>
      <c r="H342" s="18"/>
      <c r="I342" s="20"/>
      <c r="J342" s="12"/>
      <c r="K342" s="18"/>
      <c r="L342" s="20"/>
      <c r="M342" s="20"/>
      <c r="N342" s="20"/>
      <c r="O342" s="18"/>
      <c r="P342" s="12"/>
      <c r="Q342" s="9"/>
    </row>
    <row r="343" spans="1:17" ht="12.75">
      <c r="A343" s="10"/>
      <c r="B343" s="12"/>
      <c r="C343" s="12"/>
      <c r="D343" s="12"/>
      <c r="E343" s="12"/>
      <c r="F343" s="12"/>
      <c r="G343" s="12"/>
      <c r="H343" s="18"/>
      <c r="I343" s="20"/>
      <c r="J343" s="12"/>
      <c r="K343" s="18"/>
      <c r="L343" s="20"/>
      <c r="M343" s="20"/>
      <c r="N343" s="20"/>
      <c r="O343" s="18"/>
      <c r="P343" s="12"/>
      <c r="Q343" s="9"/>
    </row>
    <row r="344" spans="1:17" ht="12.75">
      <c r="A344" s="10"/>
      <c r="B344" s="12"/>
      <c r="C344" s="12"/>
      <c r="D344" s="12"/>
      <c r="E344" s="12"/>
      <c r="F344" s="12"/>
      <c r="G344" s="12"/>
      <c r="H344" s="18"/>
      <c r="I344" s="20"/>
      <c r="J344" s="12"/>
      <c r="K344" s="18"/>
      <c r="L344" s="20"/>
      <c r="M344" s="20"/>
      <c r="N344" s="20"/>
      <c r="O344" s="18"/>
      <c r="P344" s="12"/>
      <c r="Q344" s="9"/>
    </row>
    <row r="345" spans="1:17" ht="12.75">
      <c r="A345" s="10"/>
      <c r="B345" s="12"/>
      <c r="C345" s="12"/>
      <c r="D345" s="12"/>
      <c r="E345" s="12"/>
      <c r="F345" s="12"/>
      <c r="G345" s="12"/>
      <c r="H345" s="18"/>
      <c r="I345" s="20"/>
      <c r="J345" s="12"/>
      <c r="K345" s="18"/>
      <c r="L345" s="20"/>
      <c r="M345" s="20"/>
      <c r="N345" s="20"/>
      <c r="O345" s="18"/>
      <c r="P345" s="12"/>
      <c r="Q345" s="9"/>
    </row>
    <row r="346" spans="1:17" ht="12.75">
      <c r="A346" s="10"/>
      <c r="B346" s="12"/>
      <c r="C346" s="12"/>
      <c r="D346" s="12"/>
      <c r="E346" s="12"/>
      <c r="F346" s="12"/>
      <c r="G346" s="12"/>
      <c r="H346" s="18"/>
      <c r="I346" s="20"/>
      <c r="J346" s="12"/>
      <c r="K346" s="18"/>
      <c r="L346" s="20"/>
      <c r="M346" s="20"/>
      <c r="N346" s="20"/>
      <c r="O346" s="18"/>
      <c r="P346" s="12"/>
      <c r="Q346" s="9"/>
    </row>
    <row r="347" spans="1:17" ht="12.75">
      <c r="A347" s="10"/>
      <c r="B347" s="12"/>
      <c r="C347" s="12"/>
      <c r="D347" s="12"/>
      <c r="E347" s="12"/>
      <c r="F347" s="12"/>
      <c r="G347" s="12"/>
      <c r="H347" s="18"/>
      <c r="I347" s="20"/>
      <c r="J347" s="12"/>
      <c r="K347" s="18"/>
      <c r="L347" s="20"/>
      <c r="M347" s="20"/>
      <c r="N347" s="20"/>
      <c r="O347" s="18"/>
      <c r="P347" s="12"/>
      <c r="Q347" s="9"/>
    </row>
    <row r="348" spans="1:17" ht="12.75">
      <c r="A348" s="10"/>
      <c r="B348" s="12"/>
      <c r="C348" s="12"/>
      <c r="D348" s="12"/>
      <c r="E348" s="12"/>
      <c r="F348" s="12"/>
      <c r="G348" s="12"/>
      <c r="H348" s="18"/>
      <c r="I348" s="20"/>
      <c r="J348" s="12"/>
      <c r="K348" s="18"/>
      <c r="L348" s="20"/>
      <c r="M348" s="20"/>
      <c r="N348" s="20"/>
      <c r="O348" s="18"/>
      <c r="P348" s="12"/>
      <c r="Q348" s="9"/>
    </row>
    <row r="349" spans="1:17" ht="12.75">
      <c r="A349" s="10"/>
      <c r="B349" s="12"/>
      <c r="C349" s="12"/>
      <c r="D349" s="12"/>
      <c r="E349" s="12"/>
      <c r="F349" s="12"/>
      <c r="G349" s="12"/>
      <c r="H349" s="18"/>
      <c r="I349" s="20"/>
      <c r="J349" s="12"/>
      <c r="K349" s="18"/>
      <c r="L349" s="20"/>
      <c r="M349" s="20"/>
      <c r="N349" s="20"/>
      <c r="O349" s="18"/>
      <c r="P349" s="12"/>
      <c r="Q349" s="9"/>
    </row>
    <row r="350" spans="1:17" ht="12.75">
      <c r="A350" s="10"/>
      <c r="B350" s="12"/>
      <c r="C350" s="12"/>
      <c r="D350" s="12"/>
      <c r="E350" s="12"/>
      <c r="F350" s="12"/>
      <c r="G350" s="12"/>
      <c r="H350" s="18"/>
      <c r="I350" s="20"/>
      <c r="J350" s="12"/>
      <c r="K350" s="18"/>
      <c r="L350" s="20"/>
      <c r="M350" s="20"/>
      <c r="N350" s="20"/>
      <c r="O350" s="18"/>
      <c r="P350" s="12"/>
      <c r="Q350" s="9"/>
    </row>
    <row r="351" spans="1:17" ht="12.75">
      <c r="A351" s="10"/>
      <c r="B351" s="12"/>
      <c r="C351" s="12"/>
      <c r="D351" s="12"/>
      <c r="E351" s="12"/>
      <c r="F351" s="12"/>
      <c r="G351" s="12"/>
      <c r="H351" s="18"/>
      <c r="I351" s="20"/>
      <c r="J351" s="12"/>
      <c r="K351" s="18"/>
      <c r="L351" s="20"/>
      <c r="M351" s="20"/>
      <c r="N351" s="20"/>
      <c r="O351" s="18"/>
      <c r="P351" s="12"/>
      <c r="Q351" s="9"/>
    </row>
    <row r="352" spans="1:17" ht="12.75">
      <c r="A352" s="10"/>
      <c r="B352" s="12"/>
      <c r="C352" s="12"/>
      <c r="D352" s="12"/>
      <c r="E352" s="12"/>
      <c r="F352" s="12"/>
      <c r="G352" s="12"/>
      <c r="H352" s="18"/>
      <c r="I352" s="20"/>
      <c r="J352" s="12"/>
      <c r="K352" s="18"/>
      <c r="L352" s="20"/>
      <c r="M352" s="20"/>
      <c r="N352" s="20"/>
      <c r="O352" s="18"/>
      <c r="P352" s="12"/>
      <c r="Q352" s="9"/>
    </row>
    <row r="353" spans="1:17" ht="12.75">
      <c r="A353" s="10"/>
      <c r="B353" s="12"/>
      <c r="C353" s="12"/>
      <c r="D353" s="12"/>
      <c r="E353" s="12"/>
      <c r="F353" s="12"/>
      <c r="G353" s="12"/>
      <c r="H353" s="18"/>
      <c r="I353" s="20"/>
      <c r="J353" s="12"/>
      <c r="K353" s="18"/>
      <c r="L353" s="20"/>
      <c r="M353" s="20"/>
      <c r="N353" s="20"/>
      <c r="O353" s="18"/>
      <c r="P353" s="12"/>
      <c r="Q353" s="9"/>
    </row>
    <row r="354" spans="1:17" ht="12.75">
      <c r="A354" s="10"/>
      <c r="B354" s="12"/>
      <c r="C354" s="12"/>
      <c r="D354" s="12"/>
      <c r="E354" s="12"/>
      <c r="F354" s="12"/>
      <c r="G354" s="12"/>
      <c r="H354" s="18"/>
      <c r="I354" s="20"/>
      <c r="J354" s="12"/>
      <c r="K354" s="18"/>
      <c r="L354" s="20"/>
      <c r="M354" s="20"/>
      <c r="N354" s="20"/>
      <c r="O354" s="18"/>
      <c r="P354" s="12"/>
      <c r="Q354" s="9"/>
    </row>
    <row r="355" spans="1:17" ht="12.75">
      <c r="A355" s="10"/>
      <c r="B355" s="12"/>
      <c r="C355" s="12"/>
      <c r="D355" s="12"/>
      <c r="E355" s="12"/>
      <c r="F355" s="12"/>
      <c r="G355" s="12"/>
      <c r="H355" s="18"/>
      <c r="I355" s="20"/>
      <c r="J355" s="12"/>
      <c r="K355" s="18"/>
      <c r="L355" s="20"/>
      <c r="M355" s="20"/>
      <c r="N355" s="20"/>
      <c r="O355" s="18"/>
      <c r="P355" s="12"/>
      <c r="Q355" s="9"/>
    </row>
    <row r="356" spans="1:17" ht="12.75">
      <c r="A356" s="10"/>
      <c r="B356" s="12"/>
      <c r="C356" s="12"/>
      <c r="D356" s="12"/>
      <c r="E356" s="12"/>
      <c r="F356" s="12"/>
      <c r="G356" s="12"/>
      <c r="H356" s="18"/>
      <c r="I356" s="20"/>
      <c r="J356" s="12"/>
      <c r="K356" s="18"/>
      <c r="L356" s="20"/>
      <c r="M356" s="20"/>
      <c r="N356" s="20"/>
      <c r="O356" s="18"/>
      <c r="P356" s="12"/>
      <c r="Q356" s="9"/>
    </row>
    <row r="357" spans="1:17" ht="12.75">
      <c r="A357" s="10"/>
      <c r="B357" s="12"/>
      <c r="C357" s="12"/>
      <c r="D357" s="12"/>
      <c r="E357" s="12"/>
      <c r="F357" s="12"/>
      <c r="G357" s="12"/>
      <c r="H357" s="18"/>
      <c r="I357" s="20"/>
      <c r="J357" s="12"/>
      <c r="K357" s="18"/>
      <c r="L357" s="20"/>
      <c r="M357" s="20"/>
      <c r="N357" s="20"/>
      <c r="O357" s="18"/>
      <c r="P357" s="12"/>
      <c r="Q357" s="9"/>
    </row>
    <row r="358" spans="1:17" ht="12.75">
      <c r="A358" s="10"/>
      <c r="B358" s="12"/>
      <c r="C358" s="12"/>
      <c r="D358" s="12"/>
      <c r="E358" s="12"/>
      <c r="F358" s="12"/>
      <c r="G358" s="12"/>
      <c r="H358" s="18"/>
      <c r="I358" s="20"/>
      <c r="J358" s="12"/>
      <c r="K358" s="18"/>
      <c r="L358" s="20"/>
      <c r="M358" s="20"/>
      <c r="N358" s="20"/>
      <c r="O358" s="18"/>
      <c r="P358" s="12"/>
      <c r="Q358" s="9"/>
    </row>
    <row r="359" spans="1:17" ht="12.75">
      <c r="A359" s="10"/>
      <c r="B359" s="12"/>
      <c r="C359" s="12"/>
      <c r="D359" s="12"/>
      <c r="E359" s="12"/>
      <c r="F359" s="12"/>
      <c r="G359" s="12"/>
      <c r="H359" s="18"/>
      <c r="I359" s="20"/>
      <c r="J359" s="12"/>
      <c r="K359" s="18"/>
      <c r="L359" s="20"/>
      <c r="M359" s="20"/>
      <c r="N359" s="20"/>
      <c r="O359" s="18"/>
      <c r="P359" s="12"/>
      <c r="Q359" s="9"/>
    </row>
    <row r="360" spans="1:17" ht="12.75">
      <c r="A360" s="10"/>
      <c r="B360" s="12"/>
      <c r="C360" s="12"/>
      <c r="D360" s="12"/>
      <c r="E360" s="12"/>
      <c r="F360" s="12"/>
      <c r="G360" s="12"/>
      <c r="H360" s="18"/>
      <c r="I360" s="20"/>
      <c r="J360" s="12"/>
      <c r="K360" s="18"/>
      <c r="L360" s="20"/>
      <c r="M360" s="20"/>
      <c r="N360" s="20"/>
      <c r="O360" s="18"/>
      <c r="P360" s="12"/>
      <c r="Q360" s="9"/>
    </row>
    <row r="361" spans="1:17" ht="12.75">
      <c r="A361" s="10"/>
      <c r="B361" s="12"/>
      <c r="C361" s="12"/>
      <c r="D361" s="12"/>
      <c r="E361" s="12"/>
      <c r="F361" s="12"/>
      <c r="G361" s="12"/>
      <c r="H361" s="18"/>
      <c r="I361" s="20"/>
      <c r="J361" s="12"/>
      <c r="K361" s="18"/>
      <c r="L361" s="20"/>
      <c r="M361" s="20"/>
      <c r="N361" s="20"/>
      <c r="O361" s="18"/>
      <c r="P361" s="12"/>
      <c r="Q361" s="9"/>
    </row>
    <row r="362" spans="1:17" ht="12.75">
      <c r="A362" s="10"/>
      <c r="B362" s="12"/>
      <c r="C362" s="12"/>
      <c r="D362" s="12"/>
      <c r="E362" s="12"/>
      <c r="F362" s="12"/>
      <c r="G362" s="12"/>
      <c r="H362" s="18"/>
      <c r="I362" s="20"/>
      <c r="J362" s="12"/>
      <c r="K362" s="18"/>
      <c r="L362" s="20"/>
      <c r="M362" s="20"/>
      <c r="N362" s="20"/>
      <c r="O362" s="18"/>
      <c r="P362" s="12"/>
      <c r="Q362" s="9"/>
    </row>
    <row r="363" spans="1:17" ht="12.75">
      <c r="A363" s="10"/>
      <c r="B363" s="12"/>
      <c r="C363" s="12"/>
      <c r="D363" s="12"/>
      <c r="E363" s="12"/>
      <c r="F363" s="12"/>
      <c r="G363" s="12"/>
      <c r="H363" s="18"/>
      <c r="I363" s="20"/>
      <c r="J363" s="12"/>
      <c r="K363" s="18"/>
      <c r="L363" s="20"/>
      <c r="M363" s="20"/>
      <c r="N363" s="20"/>
      <c r="O363" s="18"/>
      <c r="P363" s="12"/>
      <c r="Q363" s="9"/>
    </row>
    <row r="364" spans="1:17" ht="12.75">
      <c r="A364" s="10"/>
      <c r="B364" s="12"/>
      <c r="C364" s="12"/>
      <c r="D364" s="12"/>
      <c r="E364" s="12"/>
      <c r="F364" s="12"/>
      <c r="G364" s="12"/>
      <c r="H364" s="18"/>
      <c r="I364" s="20"/>
      <c r="J364" s="12"/>
      <c r="K364" s="18"/>
      <c r="L364" s="20"/>
      <c r="M364" s="20"/>
      <c r="N364" s="20"/>
      <c r="O364" s="18"/>
      <c r="P364" s="12"/>
      <c r="Q364" s="9"/>
    </row>
    <row r="365" spans="1:17" ht="12.75">
      <c r="A365" s="10"/>
      <c r="B365" s="12"/>
      <c r="C365" s="12"/>
      <c r="D365" s="12"/>
      <c r="E365" s="12"/>
      <c r="F365" s="12"/>
      <c r="G365" s="12"/>
      <c r="H365" s="18"/>
      <c r="I365" s="20"/>
      <c r="J365" s="12"/>
      <c r="K365" s="18"/>
      <c r="L365" s="20"/>
      <c r="M365" s="20"/>
      <c r="N365" s="20"/>
      <c r="O365" s="18"/>
      <c r="P365" s="12"/>
      <c r="Q365" s="9"/>
    </row>
    <row r="366" spans="1:17" ht="12.75">
      <c r="A366" s="536" t="s">
        <v>465</v>
      </c>
      <c r="B366" s="536"/>
      <c r="C366" s="536"/>
      <c r="D366" s="536"/>
      <c r="E366" s="536"/>
      <c r="F366" s="536"/>
      <c r="G366" s="537"/>
      <c r="H366" s="157">
        <f>SUM(H322:H365)</f>
        <v>0</v>
      </c>
      <c r="I366" s="21">
        <f>SUM(I322:I365)</f>
        <v>0</v>
      </c>
      <c r="J366" s="154"/>
      <c r="K366" s="19">
        <f>SUM(K322:K365)</f>
        <v>0</v>
      </c>
      <c r="L366" s="21">
        <f>SUM(L322:L365)</f>
        <v>0</v>
      </c>
      <c r="M366" s="21">
        <f>SUM(M322:M365)</f>
        <v>0</v>
      </c>
      <c r="N366" s="21">
        <f>SUM(N322:N365)</f>
        <v>0</v>
      </c>
      <c r="O366" s="155"/>
      <c r="P366" s="122"/>
      <c r="Q366" s="9"/>
    </row>
    <row r="367" spans="1:17" ht="12.75">
      <c r="A367" s="1" t="e">
        <f>CONCATENATE("Число порядкових номерів на сторінці: ",ЧислоПрописом(COUNTA(A322:A365))," (з ",A322," по ",A365,")")</f>
        <v>#NAME?</v>
      </c>
      <c r="B367" s="122"/>
      <c r="C367" s="122"/>
      <c r="D367" s="122"/>
      <c r="E367" s="122"/>
      <c r="F367" s="122"/>
      <c r="G367" s="135" t="e">
        <f>CONCATENATE("Загальна кількість у натуральних вимірах фактично на сторінці: ",ЧислоПрописом(H366))</f>
        <v>#NAME?</v>
      </c>
      <c r="H367" s="155"/>
      <c r="I367" s="156"/>
      <c r="J367" s="154"/>
      <c r="K367" s="155"/>
      <c r="L367" s="156"/>
      <c r="M367" s="156"/>
      <c r="N367" s="156"/>
      <c r="O367" s="155"/>
      <c r="P367" s="122"/>
      <c r="Q367" s="9"/>
    </row>
    <row r="368" spans="2:17" ht="12.75">
      <c r="B368" s="132"/>
      <c r="C368" s="132"/>
      <c r="E368" s="122"/>
      <c r="G368" s="135" t="e">
        <f>CONCATENATE("Загальна кількість у натуральних вимірах за даними бухобліку на сторінці: ",ЧислоПрописом(K366))</f>
        <v>#NAME?</v>
      </c>
      <c r="H368" s="155"/>
      <c r="I368" s="156"/>
      <c r="J368" s="154"/>
      <c r="K368" s="155"/>
      <c r="L368" s="156"/>
      <c r="M368" s="156"/>
      <c r="N368" s="156"/>
      <c r="O368" s="155"/>
      <c r="P368" s="122"/>
      <c r="Q368" s="9"/>
    </row>
    <row r="369" spans="1:17" ht="12.75">
      <c r="A369" s="533" t="s">
        <v>23</v>
      </c>
      <c r="B369" s="533" t="s">
        <v>24</v>
      </c>
      <c r="C369" s="533" t="s">
        <v>25</v>
      </c>
      <c r="D369" s="533" t="s">
        <v>10</v>
      </c>
      <c r="E369" s="533"/>
      <c r="F369" s="533"/>
      <c r="G369" s="533" t="s">
        <v>11</v>
      </c>
      <c r="H369" s="533" t="s">
        <v>12</v>
      </c>
      <c r="I369" s="533"/>
      <c r="J369" s="533" t="s">
        <v>34</v>
      </c>
      <c r="K369" s="533" t="s">
        <v>36</v>
      </c>
      <c r="L369" s="533"/>
      <c r="M369" s="533"/>
      <c r="N369" s="533"/>
      <c r="O369" s="533"/>
      <c r="P369" s="533" t="s">
        <v>13</v>
      </c>
      <c r="Q369" s="9"/>
    </row>
    <row r="370" spans="1:17" ht="12.75">
      <c r="A370" s="533"/>
      <c r="B370" s="533"/>
      <c r="C370" s="533"/>
      <c r="D370" s="533"/>
      <c r="E370" s="533"/>
      <c r="F370" s="533"/>
      <c r="G370" s="533"/>
      <c r="H370" s="533"/>
      <c r="I370" s="533"/>
      <c r="J370" s="533"/>
      <c r="K370" s="533"/>
      <c r="L370" s="533"/>
      <c r="M370" s="533"/>
      <c r="N370" s="533"/>
      <c r="O370" s="533"/>
      <c r="P370" s="533"/>
      <c r="Q370" s="9"/>
    </row>
    <row r="371" spans="1:17" ht="12.75">
      <c r="A371" s="533"/>
      <c r="B371" s="533"/>
      <c r="C371" s="533"/>
      <c r="D371" s="535" t="s">
        <v>26</v>
      </c>
      <c r="E371" s="535" t="s">
        <v>14</v>
      </c>
      <c r="F371" s="535" t="s">
        <v>15</v>
      </c>
      <c r="G371" s="533"/>
      <c r="H371" s="533"/>
      <c r="I371" s="533"/>
      <c r="J371" s="533"/>
      <c r="K371" s="533"/>
      <c r="L371" s="533"/>
      <c r="M371" s="533"/>
      <c r="N371" s="533"/>
      <c r="O371" s="533"/>
      <c r="P371" s="533"/>
      <c r="Q371" s="9"/>
    </row>
    <row r="372" spans="1:17" ht="12.75">
      <c r="A372" s="533"/>
      <c r="B372" s="533"/>
      <c r="C372" s="533"/>
      <c r="D372" s="535"/>
      <c r="E372" s="535"/>
      <c r="F372" s="535"/>
      <c r="G372" s="533"/>
      <c r="H372" s="535" t="s">
        <v>16</v>
      </c>
      <c r="I372" s="535" t="s">
        <v>17</v>
      </c>
      <c r="J372" s="533"/>
      <c r="K372" s="535" t="s">
        <v>16</v>
      </c>
      <c r="L372" s="535" t="s">
        <v>18</v>
      </c>
      <c r="M372" s="535" t="s">
        <v>27</v>
      </c>
      <c r="N372" s="535" t="s">
        <v>19</v>
      </c>
      <c r="O372" s="535" t="s">
        <v>20</v>
      </c>
      <c r="P372" s="533"/>
      <c r="Q372" s="9"/>
    </row>
    <row r="373" spans="1:17" ht="51.75" customHeight="1">
      <c r="A373" s="533"/>
      <c r="B373" s="533"/>
      <c r="C373" s="533"/>
      <c r="D373" s="535"/>
      <c r="E373" s="535"/>
      <c r="F373" s="535"/>
      <c r="G373" s="533"/>
      <c r="H373" s="535"/>
      <c r="I373" s="535"/>
      <c r="J373" s="533"/>
      <c r="K373" s="535"/>
      <c r="L373" s="535"/>
      <c r="M373" s="535"/>
      <c r="N373" s="535"/>
      <c r="O373" s="535"/>
      <c r="P373" s="533"/>
      <c r="Q373" s="9"/>
    </row>
    <row r="374" spans="1:17" ht="12.75">
      <c r="A374" s="11">
        <v>1</v>
      </c>
      <c r="B374" s="11">
        <v>2</v>
      </c>
      <c r="C374" s="11">
        <v>3</v>
      </c>
      <c r="D374" s="11">
        <v>4</v>
      </c>
      <c r="E374" s="11">
        <v>5</v>
      </c>
      <c r="F374" s="11">
        <v>6</v>
      </c>
      <c r="G374" s="11">
        <v>7</v>
      </c>
      <c r="H374" s="11">
        <v>8</v>
      </c>
      <c r="I374" s="11">
        <v>9</v>
      </c>
      <c r="J374" s="11">
        <v>10</v>
      </c>
      <c r="K374" s="11">
        <v>11</v>
      </c>
      <c r="L374" s="11">
        <v>12</v>
      </c>
      <c r="M374" s="11">
        <v>13</v>
      </c>
      <c r="N374" s="11">
        <v>14</v>
      </c>
      <c r="O374" s="11">
        <v>15</v>
      </c>
      <c r="P374" s="11">
        <v>16</v>
      </c>
      <c r="Q374" s="9"/>
    </row>
    <row r="375" spans="1:17" ht="12.75">
      <c r="A375" s="10"/>
      <c r="B375" s="12"/>
      <c r="C375" s="12"/>
      <c r="D375" s="12"/>
      <c r="E375" s="12"/>
      <c r="F375" s="12"/>
      <c r="G375" s="12"/>
      <c r="H375" s="18"/>
      <c r="I375" s="20"/>
      <c r="J375" s="12"/>
      <c r="K375" s="18"/>
      <c r="L375" s="20"/>
      <c r="M375" s="20"/>
      <c r="N375" s="20"/>
      <c r="O375" s="18"/>
      <c r="P375" s="12"/>
      <c r="Q375" s="9"/>
    </row>
    <row r="376" spans="1:17" ht="12.75">
      <c r="A376" s="10"/>
      <c r="B376" s="12"/>
      <c r="C376" s="12"/>
      <c r="D376" s="12"/>
      <c r="E376" s="12"/>
      <c r="F376" s="12"/>
      <c r="G376" s="12"/>
      <c r="H376" s="18"/>
      <c r="I376" s="20"/>
      <c r="J376" s="12"/>
      <c r="K376" s="18"/>
      <c r="L376" s="20"/>
      <c r="M376" s="20"/>
      <c r="N376" s="20"/>
      <c r="O376" s="18"/>
      <c r="P376" s="12"/>
      <c r="Q376" s="9"/>
    </row>
    <row r="377" spans="1:17" ht="12.75">
      <c r="A377" s="10"/>
      <c r="B377" s="12"/>
      <c r="C377" s="12"/>
      <c r="D377" s="12"/>
      <c r="E377" s="12"/>
      <c r="F377" s="12"/>
      <c r="G377" s="12"/>
      <c r="H377" s="18"/>
      <c r="I377" s="20"/>
      <c r="J377" s="12"/>
      <c r="K377" s="18"/>
      <c r="L377" s="20"/>
      <c r="M377" s="20"/>
      <c r="N377" s="20"/>
      <c r="O377" s="18"/>
      <c r="P377" s="12"/>
      <c r="Q377" s="9"/>
    </row>
    <row r="378" spans="1:17" ht="12.75">
      <c r="A378" s="10"/>
      <c r="B378" s="12"/>
      <c r="C378" s="12"/>
      <c r="D378" s="12"/>
      <c r="E378" s="12"/>
      <c r="F378" s="12"/>
      <c r="G378" s="12"/>
      <c r="H378" s="18"/>
      <c r="I378" s="20"/>
      <c r="J378" s="12"/>
      <c r="K378" s="18"/>
      <c r="L378" s="20"/>
      <c r="M378" s="20"/>
      <c r="N378" s="20"/>
      <c r="O378" s="18"/>
      <c r="P378" s="12"/>
      <c r="Q378" s="9"/>
    </row>
    <row r="379" spans="1:17" ht="12.75">
      <c r="A379" s="10"/>
      <c r="B379" s="12"/>
      <c r="C379" s="12"/>
      <c r="D379" s="12"/>
      <c r="E379" s="12"/>
      <c r="F379" s="12"/>
      <c r="G379" s="12"/>
      <c r="H379" s="18"/>
      <c r="I379" s="20"/>
      <c r="J379" s="12"/>
      <c r="K379" s="18"/>
      <c r="L379" s="20"/>
      <c r="M379" s="20"/>
      <c r="N379" s="20"/>
      <c r="O379" s="18"/>
      <c r="P379" s="12"/>
      <c r="Q379" s="9"/>
    </row>
    <row r="380" spans="1:17" ht="12.75">
      <c r="A380" s="10"/>
      <c r="B380" s="12"/>
      <c r="C380" s="12"/>
      <c r="D380" s="12"/>
      <c r="E380" s="12"/>
      <c r="F380" s="12"/>
      <c r="G380" s="12"/>
      <c r="H380" s="18"/>
      <c r="I380" s="20"/>
      <c r="J380" s="12"/>
      <c r="K380" s="18"/>
      <c r="L380" s="20"/>
      <c r="M380" s="20"/>
      <c r="N380" s="20"/>
      <c r="O380" s="18"/>
      <c r="P380" s="12"/>
      <c r="Q380" s="9"/>
    </row>
    <row r="381" spans="1:17" ht="12.75">
      <c r="A381" s="10"/>
      <c r="B381" s="12"/>
      <c r="C381" s="12"/>
      <c r="D381" s="12"/>
      <c r="E381" s="12"/>
      <c r="F381" s="12"/>
      <c r="G381" s="12"/>
      <c r="H381" s="18"/>
      <c r="I381" s="20"/>
      <c r="J381" s="12"/>
      <c r="K381" s="18"/>
      <c r="L381" s="20"/>
      <c r="M381" s="20"/>
      <c r="N381" s="20"/>
      <c r="O381" s="18"/>
      <c r="P381" s="12"/>
      <c r="Q381" s="9"/>
    </row>
    <row r="382" spans="1:17" ht="12.75">
      <c r="A382" s="10"/>
      <c r="B382" s="12"/>
      <c r="C382" s="12"/>
      <c r="D382" s="12"/>
      <c r="E382" s="12"/>
      <c r="F382" s="12"/>
      <c r="G382" s="12"/>
      <c r="H382" s="18"/>
      <c r="I382" s="20"/>
      <c r="J382" s="12"/>
      <c r="K382" s="18"/>
      <c r="L382" s="20"/>
      <c r="M382" s="20"/>
      <c r="N382" s="20"/>
      <c r="O382" s="18"/>
      <c r="P382" s="12"/>
      <c r="Q382" s="9"/>
    </row>
    <row r="383" spans="1:17" ht="12.75">
      <c r="A383" s="10"/>
      <c r="B383" s="12"/>
      <c r="C383" s="12"/>
      <c r="D383" s="12"/>
      <c r="E383" s="12"/>
      <c r="F383" s="12"/>
      <c r="G383" s="12"/>
      <c r="H383" s="18"/>
      <c r="I383" s="20"/>
      <c r="J383" s="12"/>
      <c r="K383" s="18"/>
      <c r="L383" s="20"/>
      <c r="M383" s="20"/>
      <c r="N383" s="20"/>
      <c r="O383" s="18"/>
      <c r="P383" s="12"/>
      <c r="Q383" s="9"/>
    </row>
    <row r="384" spans="1:17" ht="12.75">
      <c r="A384" s="10"/>
      <c r="B384" s="12"/>
      <c r="C384" s="12"/>
      <c r="D384" s="12"/>
      <c r="E384" s="12"/>
      <c r="F384" s="12"/>
      <c r="G384" s="12"/>
      <c r="H384" s="18"/>
      <c r="I384" s="20"/>
      <c r="J384" s="12"/>
      <c r="K384" s="18"/>
      <c r="L384" s="20"/>
      <c r="M384" s="20"/>
      <c r="N384" s="20"/>
      <c r="O384" s="18"/>
      <c r="P384" s="12"/>
      <c r="Q384" s="9"/>
    </row>
    <row r="385" spans="1:17" ht="12.75">
      <c r="A385" s="10"/>
      <c r="B385" s="12"/>
      <c r="C385" s="12"/>
      <c r="D385" s="12"/>
      <c r="E385" s="12"/>
      <c r="F385" s="12"/>
      <c r="G385" s="12"/>
      <c r="H385" s="18"/>
      <c r="I385" s="20"/>
      <c r="J385" s="12"/>
      <c r="K385" s="18"/>
      <c r="L385" s="20"/>
      <c r="M385" s="20"/>
      <c r="N385" s="20"/>
      <c r="O385" s="18"/>
      <c r="P385" s="12"/>
      <c r="Q385" s="9"/>
    </row>
    <row r="386" spans="1:17" ht="12.75">
      <c r="A386" s="10"/>
      <c r="B386" s="12"/>
      <c r="C386" s="12"/>
      <c r="D386" s="12"/>
      <c r="E386" s="12"/>
      <c r="F386" s="12"/>
      <c r="G386" s="12"/>
      <c r="H386" s="18"/>
      <c r="I386" s="20"/>
      <c r="J386" s="12"/>
      <c r="K386" s="18"/>
      <c r="L386" s="20"/>
      <c r="M386" s="20"/>
      <c r="N386" s="20"/>
      <c r="O386" s="18"/>
      <c r="P386" s="12"/>
      <c r="Q386" s="9"/>
    </row>
    <row r="387" spans="1:17" ht="12.75">
      <c r="A387" s="10"/>
      <c r="B387" s="12"/>
      <c r="C387" s="12"/>
      <c r="D387" s="12"/>
      <c r="E387" s="12"/>
      <c r="F387" s="12"/>
      <c r="G387" s="12"/>
      <c r="H387" s="18"/>
      <c r="I387" s="20"/>
      <c r="J387" s="12"/>
      <c r="K387" s="18"/>
      <c r="L387" s="20"/>
      <c r="M387" s="20"/>
      <c r="N387" s="20"/>
      <c r="O387" s="18"/>
      <c r="P387" s="12"/>
      <c r="Q387" s="9"/>
    </row>
    <row r="388" spans="1:17" ht="12.75">
      <c r="A388" s="10"/>
      <c r="B388" s="12"/>
      <c r="C388" s="12"/>
      <c r="D388" s="12"/>
      <c r="E388" s="12"/>
      <c r="F388" s="12"/>
      <c r="G388" s="12"/>
      <c r="H388" s="18"/>
      <c r="I388" s="20"/>
      <c r="J388" s="12"/>
      <c r="K388" s="18"/>
      <c r="L388" s="20"/>
      <c r="M388" s="20"/>
      <c r="N388" s="20"/>
      <c r="O388" s="18"/>
      <c r="P388" s="12"/>
      <c r="Q388" s="9"/>
    </row>
    <row r="389" spans="1:17" ht="12.75">
      <c r="A389" s="10"/>
      <c r="B389" s="12"/>
      <c r="C389" s="12"/>
      <c r="D389" s="12"/>
      <c r="E389" s="12"/>
      <c r="F389" s="12"/>
      <c r="G389" s="12"/>
      <c r="H389" s="18"/>
      <c r="I389" s="20"/>
      <c r="J389" s="12"/>
      <c r="K389" s="18"/>
      <c r="L389" s="20"/>
      <c r="M389" s="20"/>
      <c r="N389" s="20"/>
      <c r="O389" s="18"/>
      <c r="P389" s="12"/>
      <c r="Q389" s="9"/>
    </row>
    <row r="390" spans="1:17" ht="12.75">
      <c r="A390" s="10"/>
      <c r="B390" s="12"/>
      <c r="C390" s="12"/>
      <c r="D390" s="12"/>
      <c r="E390" s="12"/>
      <c r="F390" s="12"/>
      <c r="G390" s="12"/>
      <c r="H390" s="18"/>
      <c r="I390" s="20"/>
      <c r="J390" s="12"/>
      <c r="K390" s="18"/>
      <c r="L390" s="20"/>
      <c r="M390" s="20"/>
      <c r="N390" s="20"/>
      <c r="O390" s="18"/>
      <c r="P390" s="12"/>
      <c r="Q390" s="9"/>
    </row>
    <row r="391" spans="1:17" ht="12.75">
      <c r="A391" s="10"/>
      <c r="B391" s="12"/>
      <c r="C391" s="12"/>
      <c r="D391" s="12"/>
      <c r="E391" s="12"/>
      <c r="F391" s="12"/>
      <c r="G391" s="12"/>
      <c r="H391" s="18"/>
      <c r="I391" s="20"/>
      <c r="J391" s="12"/>
      <c r="K391" s="18"/>
      <c r="L391" s="20"/>
      <c r="M391" s="20"/>
      <c r="N391" s="20"/>
      <c r="O391" s="18"/>
      <c r="P391" s="12"/>
      <c r="Q391" s="9"/>
    </row>
    <row r="392" spans="1:17" ht="12.75">
      <c r="A392" s="10"/>
      <c r="B392" s="12"/>
      <c r="C392" s="12"/>
      <c r="D392" s="12"/>
      <c r="E392" s="12"/>
      <c r="F392" s="12"/>
      <c r="G392" s="12"/>
      <c r="H392" s="18"/>
      <c r="I392" s="20"/>
      <c r="J392" s="12"/>
      <c r="K392" s="18"/>
      <c r="L392" s="20"/>
      <c r="M392" s="20"/>
      <c r="N392" s="20"/>
      <c r="O392" s="18"/>
      <c r="P392" s="12"/>
      <c r="Q392" s="9"/>
    </row>
    <row r="393" spans="1:17" ht="12.75">
      <c r="A393" s="10"/>
      <c r="B393" s="12"/>
      <c r="C393" s="12"/>
      <c r="D393" s="12"/>
      <c r="E393" s="12"/>
      <c r="F393" s="12"/>
      <c r="G393" s="12"/>
      <c r="H393" s="18"/>
      <c r="I393" s="20"/>
      <c r="J393" s="12"/>
      <c r="K393" s="18"/>
      <c r="L393" s="20"/>
      <c r="M393" s="20"/>
      <c r="N393" s="20"/>
      <c r="O393" s="18"/>
      <c r="P393" s="12"/>
      <c r="Q393" s="9"/>
    </row>
    <row r="394" spans="1:17" ht="12.75">
      <c r="A394" s="10"/>
      <c r="B394" s="12"/>
      <c r="C394" s="12"/>
      <c r="D394" s="12"/>
      <c r="E394" s="12"/>
      <c r="F394" s="12"/>
      <c r="G394" s="12"/>
      <c r="H394" s="18"/>
      <c r="I394" s="20"/>
      <c r="J394" s="12"/>
      <c r="K394" s="18"/>
      <c r="L394" s="20"/>
      <c r="M394" s="20"/>
      <c r="N394" s="20"/>
      <c r="O394" s="18"/>
      <c r="P394" s="12"/>
      <c r="Q394" s="9"/>
    </row>
    <row r="395" spans="1:17" ht="12.75">
      <c r="A395" s="10"/>
      <c r="B395" s="12"/>
      <c r="C395" s="12"/>
      <c r="D395" s="12"/>
      <c r="E395" s="12"/>
      <c r="F395" s="12"/>
      <c r="G395" s="12"/>
      <c r="H395" s="18"/>
      <c r="I395" s="20"/>
      <c r="J395" s="12"/>
      <c r="K395" s="18"/>
      <c r="L395" s="20"/>
      <c r="M395" s="20"/>
      <c r="N395" s="20"/>
      <c r="O395" s="18"/>
      <c r="P395" s="12"/>
      <c r="Q395" s="9"/>
    </row>
    <row r="396" spans="1:17" ht="12.75">
      <c r="A396" s="10"/>
      <c r="B396" s="12"/>
      <c r="C396" s="12"/>
      <c r="D396" s="12"/>
      <c r="E396" s="12"/>
      <c r="F396" s="12"/>
      <c r="G396" s="12"/>
      <c r="H396" s="18"/>
      <c r="I396" s="20"/>
      <c r="J396" s="12"/>
      <c r="K396" s="18"/>
      <c r="L396" s="20"/>
      <c r="M396" s="20"/>
      <c r="N396" s="20"/>
      <c r="O396" s="18"/>
      <c r="P396" s="12"/>
      <c r="Q396" s="9"/>
    </row>
    <row r="397" spans="1:17" ht="12.75">
      <c r="A397" s="10"/>
      <c r="B397" s="12"/>
      <c r="C397" s="12"/>
      <c r="D397" s="12"/>
      <c r="E397" s="12"/>
      <c r="F397" s="12"/>
      <c r="G397" s="12"/>
      <c r="H397" s="18"/>
      <c r="I397" s="20"/>
      <c r="J397" s="12"/>
      <c r="K397" s="18"/>
      <c r="L397" s="20"/>
      <c r="M397" s="20"/>
      <c r="N397" s="20"/>
      <c r="O397" s="18"/>
      <c r="P397" s="12"/>
      <c r="Q397" s="9"/>
    </row>
    <row r="398" spans="1:17" ht="12.75">
      <c r="A398" s="10"/>
      <c r="B398" s="12"/>
      <c r="C398" s="12"/>
      <c r="D398" s="12"/>
      <c r="E398" s="12"/>
      <c r="F398" s="12"/>
      <c r="G398" s="12"/>
      <c r="H398" s="18"/>
      <c r="I398" s="20"/>
      <c r="J398" s="12"/>
      <c r="K398" s="18"/>
      <c r="L398" s="20"/>
      <c r="M398" s="20"/>
      <c r="N398" s="20"/>
      <c r="O398" s="18"/>
      <c r="P398" s="12"/>
      <c r="Q398" s="9"/>
    </row>
    <row r="399" spans="1:17" ht="12.75">
      <c r="A399" s="10"/>
      <c r="B399" s="12"/>
      <c r="C399" s="12"/>
      <c r="D399" s="12"/>
      <c r="E399" s="12"/>
      <c r="F399" s="12"/>
      <c r="G399" s="12"/>
      <c r="H399" s="18"/>
      <c r="I399" s="20"/>
      <c r="J399" s="12"/>
      <c r="K399" s="18"/>
      <c r="L399" s="20"/>
      <c r="M399" s="20"/>
      <c r="N399" s="20"/>
      <c r="O399" s="18"/>
      <c r="P399" s="12"/>
      <c r="Q399" s="9"/>
    </row>
    <row r="400" spans="1:17" ht="12.75">
      <c r="A400" s="10"/>
      <c r="B400" s="12"/>
      <c r="C400" s="12"/>
      <c r="D400" s="12"/>
      <c r="E400" s="12"/>
      <c r="F400" s="12"/>
      <c r="G400" s="12"/>
      <c r="H400" s="18"/>
      <c r="I400" s="20"/>
      <c r="J400" s="12"/>
      <c r="K400" s="18"/>
      <c r="L400" s="20"/>
      <c r="M400" s="20"/>
      <c r="N400" s="20"/>
      <c r="O400" s="18"/>
      <c r="P400" s="12"/>
      <c r="Q400" s="9"/>
    </row>
    <row r="401" spans="1:17" ht="12.75">
      <c r="A401" s="10"/>
      <c r="B401" s="12"/>
      <c r="C401" s="12"/>
      <c r="D401" s="12"/>
      <c r="E401" s="12"/>
      <c r="F401" s="12"/>
      <c r="G401" s="12"/>
      <c r="H401" s="18"/>
      <c r="I401" s="20"/>
      <c r="J401" s="12"/>
      <c r="K401" s="18"/>
      <c r="L401" s="20"/>
      <c r="M401" s="20"/>
      <c r="N401" s="20"/>
      <c r="O401" s="18"/>
      <c r="P401" s="12"/>
      <c r="Q401" s="9"/>
    </row>
    <row r="402" spans="1:17" ht="12.75">
      <c r="A402" s="10"/>
      <c r="B402" s="12"/>
      <c r="C402" s="12"/>
      <c r="D402" s="12"/>
      <c r="E402" s="12"/>
      <c r="F402" s="12"/>
      <c r="G402" s="12"/>
      <c r="H402" s="18"/>
      <c r="I402" s="20"/>
      <c r="J402" s="12"/>
      <c r="K402" s="18"/>
      <c r="L402" s="20"/>
      <c r="M402" s="20"/>
      <c r="N402" s="20"/>
      <c r="O402" s="18"/>
      <c r="P402" s="12"/>
      <c r="Q402" s="9"/>
    </row>
    <row r="403" spans="1:17" ht="12.75">
      <c r="A403" s="10"/>
      <c r="B403" s="12"/>
      <c r="C403" s="12"/>
      <c r="D403" s="12"/>
      <c r="E403" s="12"/>
      <c r="F403" s="12"/>
      <c r="G403" s="12"/>
      <c r="H403" s="18"/>
      <c r="I403" s="20"/>
      <c r="J403" s="12"/>
      <c r="K403" s="18"/>
      <c r="L403" s="20"/>
      <c r="M403" s="20"/>
      <c r="N403" s="20"/>
      <c r="O403" s="18"/>
      <c r="P403" s="12"/>
      <c r="Q403" s="9"/>
    </row>
    <row r="404" spans="1:17" ht="12.75">
      <c r="A404" s="10"/>
      <c r="B404" s="12"/>
      <c r="C404" s="12"/>
      <c r="D404" s="12"/>
      <c r="E404" s="12"/>
      <c r="F404" s="12"/>
      <c r="G404" s="12"/>
      <c r="H404" s="18"/>
      <c r="I404" s="20"/>
      <c r="J404" s="12"/>
      <c r="K404" s="18"/>
      <c r="L404" s="20"/>
      <c r="M404" s="20"/>
      <c r="N404" s="20"/>
      <c r="O404" s="18"/>
      <c r="P404" s="12"/>
      <c r="Q404" s="9"/>
    </row>
    <row r="405" spans="1:17" ht="12.75">
      <c r="A405" s="10"/>
      <c r="B405" s="12"/>
      <c r="C405" s="12"/>
      <c r="D405" s="12"/>
      <c r="E405" s="12"/>
      <c r="F405" s="12"/>
      <c r="G405" s="12"/>
      <c r="H405" s="18"/>
      <c r="I405" s="20"/>
      <c r="J405" s="12"/>
      <c r="K405" s="18"/>
      <c r="L405" s="20"/>
      <c r="M405" s="20"/>
      <c r="N405" s="20"/>
      <c r="O405" s="18"/>
      <c r="P405" s="12"/>
      <c r="Q405" s="9"/>
    </row>
    <row r="406" spans="1:17" ht="12.75">
      <c r="A406" s="10"/>
      <c r="B406" s="12"/>
      <c r="C406" s="12"/>
      <c r="D406" s="12"/>
      <c r="E406" s="12"/>
      <c r="F406" s="12"/>
      <c r="G406" s="12"/>
      <c r="H406" s="18"/>
      <c r="I406" s="20"/>
      <c r="J406" s="12"/>
      <c r="K406" s="18"/>
      <c r="L406" s="20"/>
      <c r="M406" s="20"/>
      <c r="N406" s="20"/>
      <c r="O406" s="18"/>
      <c r="P406" s="12"/>
      <c r="Q406" s="9"/>
    </row>
    <row r="407" spans="1:17" ht="12.75">
      <c r="A407" s="10"/>
      <c r="B407" s="12"/>
      <c r="C407" s="12"/>
      <c r="D407" s="12"/>
      <c r="E407" s="12"/>
      <c r="F407" s="12"/>
      <c r="G407" s="12"/>
      <c r="H407" s="18"/>
      <c r="I407" s="20"/>
      <c r="J407" s="12"/>
      <c r="K407" s="18"/>
      <c r="L407" s="20"/>
      <c r="M407" s="20"/>
      <c r="N407" s="20"/>
      <c r="O407" s="18"/>
      <c r="P407" s="12"/>
      <c r="Q407" s="9"/>
    </row>
    <row r="408" spans="1:17" ht="12.75">
      <c r="A408" s="10"/>
      <c r="B408" s="12"/>
      <c r="C408" s="12"/>
      <c r="D408" s="12"/>
      <c r="E408" s="12"/>
      <c r="F408" s="12"/>
      <c r="G408" s="12"/>
      <c r="H408" s="18"/>
      <c r="I408" s="20"/>
      <c r="J408" s="12"/>
      <c r="K408" s="18"/>
      <c r="L408" s="20"/>
      <c r="M408" s="20"/>
      <c r="N408" s="20"/>
      <c r="O408" s="18"/>
      <c r="P408" s="12"/>
      <c r="Q408" s="9"/>
    </row>
    <row r="409" spans="1:17" ht="12.75">
      <c r="A409" s="10"/>
      <c r="B409" s="12"/>
      <c r="C409" s="12"/>
      <c r="D409" s="12"/>
      <c r="E409" s="12"/>
      <c r="F409" s="12"/>
      <c r="G409" s="12"/>
      <c r="H409" s="18"/>
      <c r="I409" s="20"/>
      <c r="J409" s="12"/>
      <c r="K409" s="18"/>
      <c r="L409" s="20"/>
      <c r="M409" s="20"/>
      <c r="N409" s="20"/>
      <c r="O409" s="18"/>
      <c r="P409" s="12"/>
      <c r="Q409" s="9"/>
    </row>
    <row r="410" spans="1:17" ht="12.75">
      <c r="A410" s="10"/>
      <c r="B410" s="12"/>
      <c r="C410" s="12"/>
      <c r="D410" s="12"/>
      <c r="E410" s="12"/>
      <c r="F410" s="12"/>
      <c r="G410" s="12"/>
      <c r="H410" s="18"/>
      <c r="I410" s="20"/>
      <c r="J410" s="12"/>
      <c r="K410" s="18"/>
      <c r="L410" s="20"/>
      <c r="M410" s="20"/>
      <c r="N410" s="20"/>
      <c r="O410" s="18"/>
      <c r="P410" s="12"/>
      <c r="Q410" s="9"/>
    </row>
    <row r="411" spans="1:17" ht="12.75">
      <c r="A411" s="10"/>
      <c r="B411" s="12"/>
      <c r="C411" s="12"/>
      <c r="D411" s="12"/>
      <c r="E411" s="12"/>
      <c r="F411" s="12"/>
      <c r="G411" s="12"/>
      <c r="H411" s="18"/>
      <c r="I411" s="20"/>
      <c r="J411" s="12"/>
      <c r="K411" s="18"/>
      <c r="L411" s="20"/>
      <c r="M411" s="20"/>
      <c r="N411" s="20"/>
      <c r="O411" s="18"/>
      <c r="P411" s="12"/>
      <c r="Q411" s="9"/>
    </row>
    <row r="412" spans="1:17" ht="12.75">
      <c r="A412" s="10"/>
      <c r="B412" s="12"/>
      <c r="C412" s="12"/>
      <c r="D412" s="12"/>
      <c r="E412" s="12"/>
      <c r="F412" s="12"/>
      <c r="G412" s="12"/>
      <c r="H412" s="18"/>
      <c r="I412" s="20"/>
      <c r="J412" s="12"/>
      <c r="K412" s="18"/>
      <c r="L412" s="20"/>
      <c r="M412" s="20"/>
      <c r="N412" s="20"/>
      <c r="O412" s="18"/>
      <c r="P412" s="12"/>
      <c r="Q412" s="9"/>
    </row>
    <row r="413" spans="1:17" ht="12.75">
      <c r="A413" s="10"/>
      <c r="B413" s="12"/>
      <c r="C413" s="12"/>
      <c r="D413" s="12"/>
      <c r="E413" s="12"/>
      <c r="F413" s="12"/>
      <c r="G413" s="12"/>
      <c r="H413" s="18"/>
      <c r="I413" s="20"/>
      <c r="J413" s="12"/>
      <c r="K413" s="18"/>
      <c r="L413" s="20"/>
      <c r="M413" s="20"/>
      <c r="N413" s="20"/>
      <c r="O413" s="18"/>
      <c r="P413" s="12"/>
      <c r="Q413" s="9"/>
    </row>
    <row r="414" spans="1:17" ht="12.75">
      <c r="A414" s="10"/>
      <c r="B414" s="12"/>
      <c r="C414" s="12"/>
      <c r="D414" s="12"/>
      <c r="E414" s="12"/>
      <c r="F414" s="12"/>
      <c r="G414" s="12"/>
      <c r="H414" s="18"/>
      <c r="I414" s="20"/>
      <c r="J414" s="12"/>
      <c r="K414" s="18"/>
      <c r="L414" s="20"/>
      <c r="M414" s="20"/>
      <c r="N414" s="20"/>
      <c r="O414" s="18"/>
      <c r="P414" s="12"/>
      <c r="Q414" s="9"/>
    </row>
    <row r="415" spans="1:17" ht="12.75">
      <c r="A415" s="10"/>
      <c r="B415" s="12"/>
      <c r="C415" s="12"/>
      <c r="D415" s="12"/>
      <c r="E415" s="12"/>
      <c r="F415" s="12"/>
      <c r="G415" s="12"/>
      <c r="H415" s="18"/>
      <c r="I415" s="20"/>
      <c r="J415" s="12"/>
      <c r="K415" s="18"/>
      <c r="L415" s="20"/>
      <c r="M415" s="20"/>
      <c r="N415" s="20"/>
      <c r="O415" s="18"/>
      <c r="P415" s="12"/>
      <c r="Q415" s="9"/>
    </row>
    <row r="416" spans="1:17" ht="12.75">
      <c r="A416" s="10"/>
      <c r="B416" s="12"/>
      <c r="C416" s="12"/>
      <c r="D416" s="12"/>
      <c r="E416" s="12"/>
      <c r="F416" s="12"/>
      <c r="G416" s="12"/>
      <c r="H416" s="18"/>
      <c r="I416" s="20"/>
      <c r="J416" s="12"/>
      <c r="K416" s="18"/>
      <c r="L416" s="20"/>
      <c r="M416" s="20"/>
      <c r="N416" s="20"/>
      <c r="O416" s="18"/>
      <c r="P416" s="12"/>
      <c r="Q416" s="9"/>
    </row>
    <row r="417" spans="1:17" ht="12.75">
      <c r="A417" s="10"/>
      <c r="B417" s="12"/>
      <c r="C417" s="12"/>
      <c r="D417" s="12"/>
      <c r="E417" s="12"/>
      <c r="F417" s="12"/>
      <c r="G417" s="12"/>
      <c r="H417" s="18"/>
      <c r="I417" s="20"/>
      <c r="J417" s="12"/>
      <c r="K417" s="18"/>
      <c r="L417" s="20"/>
      <c r="M417" s="20"/>
      <c r="N417" s="20"/>
      <c r="O417" s="18"/>
      <c r="P417" s="12"/>
      <c r="Q417" s="9"/>
    </row>
    <row r="418" spans="1:17" ht="12.75">
      <c r="A418" s="10"/>
      <c r="B418" s="12"/>
      <c r="C418" s="12"/>
      <c r="D418" s="12"/>
      <c r="E418" s="12"/>
      <c r="F418" s="12"/>
      <c r="G418" s="12"/>
      <c r="H418" s="18"/>
      <c r="I418" s="20"/>
      <c r="J418" s="12"/>
      <c r="K418" s="18"/>
      <c r="L418" s="20"/>
      <c r="M418" s="20"/>
      <c r="N418" s="20"/>
      <c r="O418" s="18"/>
      <c r="P418" s="12"/>
      <c r="Q418" s="9"/>
    </row>
    <row r="419" spans="1:17" ht="12.75">
      <c r="A419" s="536" t="s">
        <v>465</v>
      </c>
      <c r="B419" s="536"/>
      <c r="C419" s="536"/>
      <c r="D419" s="536"/>
      <c r="E419" s="536"/>
      <c r="F419" s="536"/>
      <c r="G419" s="537"/>
      <c r="H419" s="157">
        <f>SUM(H375:H418)</f>
        <v>0</v>
      </c>
      <c r="I419" s="21">
        <f>SUM(I375:I418)</f>
        <v>0</v>
      </c>
      <c r="J419" s="154"/>
      <c r="K419" s="19">
        <f>SUM(K375:K418)</f>
        <v>0</v>
      </c>
      <c r="L419" s="21">
        <f>SUM(L375:L418)</f>
        <v>0</v>
      </c>
      <c r="M419" s="21">
        <f>SUM(M375:M418)</f>
        <v>0</v>
      </c>
      <c r="N419" s="21">
        <f>SUM(N375:N418)</f>
        <v>0</v>
      </c>
      <c r="O419" s="155"/>
      <c r="P419" s="122"/>
      <c r="Q419" s="9"/>
    </row>
    <row r="420" spans="1:17" ht="12.75">
      <c r="A420" s="1" t="e">
        <f>CONCATENATE("Число порядкових номерів на сторінці: ",ЧислоПрописом(COUNTA(A375:A418))," (з ",A375," по ",A418,")")</f>
        <v>#NAME?</v>
      </c>
      <c r="B420" s="122"/>
      <c r="C420" s="122"/>
      <c r="D420" s="122"/>
      <c r="E420" s="122"/>
      <c r="F420" s="122"/>
      <c r="G420" s="135" t="e">
        <f>CONCATENATE("Загальна кількість у натуральних вимірах фактично на сторінці: ",ЧислоПрописом(H419))</f>
        <v>#NAME?</v>
      </c>
      <c r="H420" s="155"/>
      <c r="I420" s="156"/>
      <c r="J420" s="154"/>
      <c r="K420" s="155"/>
      <c r="L420" s="156"/>
      <c r="M420" s="156"/>
      <c r="N420" s="156"/>
      <c r="O420" s="155"/>
      <c r="P420" s="122"/>
      <c r="Q420" s="9"/>
    </row>
    <row r="421" spans="2:17" ht="12.75">
      <c r="B421" s="132"/>
      <c r="C421" s="132"/>
      <c r="E421" s="122"/>
      <c r="G421" s="135" t="e">
        <f>CONCATENATE("Загальна кількість у натуральних вимірах за даними бухобліку на сторінці: ",ЧислоПрописом(K419))</f>
        <v>#NAME?</v>
      </c>
      <c r="H421" s="155"/>
      <c r="I421" s="156"/>
      <c r="J421" s="154"/>
      <c r="K421" s="155"/>
      <c r="L421" s="156"/>
      <c r="M421" s="156"/>
      <c r="N421" s="156"/>
      <c r="O421" s="155"/>
      <c r="P421" s="122"/>
      <c r="Q421" s="9"/>
    </row>
    <row r="422" spans="1:17" ht="12.75">
      <c r="A422" s="533" t="s">
        <v>23</v>
      </c>
      <c r="B422" s="533" t="s">
        <v>24</v>
      </c>
      <c r="C422" s="533" t="s">
        <v>25</v>
      </c>
      <c r="D422" s="533" t="s">
        <v>10</v>
      </c>
      <c r="E422" s="533"/>
      <c r="F422" s="533"/>
      <c r="G422" s="533" t="s">
        <v>11</v>
      </c>
      <c r="H422" s="533" t="s">
        <v>12</v>
      </c>
      <c r="I422" s="533"/>
      <c r="J422" s="533" t="s">
        <v>34</v>
      </c>
      <c r="K422" s="533" t="s">
        <v>36</v>
      </c>
      <c r="L422" s="533"/>
      <c r="M422" s="533"/>
      <c r="N422" s="533"/>
      <c r="O422" s="533"/>
      <c r="P422" s="533" t="s">
        <v>13</v>
      </c>
      <c r="Q422" s="9"/>
    </row>
    <row r="423" spans="1:17" ht="12.75">
      <c r="A423" s="533"/>
      <c r="B423" s="533"/>
      <c r="C423" s="533"/>
      <c r="D423" s="533"/>
      <c r="E423" s="533"/>
      <c r="F423" s="533"/>
      <c r="G423" s="533"/>
      <c r="H423" s="533"/>
      <c r="I423" s="533"/>
      <c r="J423" s="533"/>
      <c r="K423" s="533"/>
      <c r="L423" s="533"/>
      <c r="M423" s="533"/>
      <c r="N423" s="533"/>
      <c r="O423" s="533"/>
      <c r="P423" s="533"/>
      <c r="Q423" s="9"/>
    </row>
    <row r="424" spans="1:17" ht="12.75">
      <c r="A424" s="533"/>
      <c r="B424" s="533"/>
      <c r="C424" s="533"/>
      <c r="D424" s="535" t="s">
        <v>26</v>
      </c>
      <c r="E424" s="535" t="s">
        <v>14</v>
      </c>
      <c r="F424" s="535" t="s">
        <v>15</v>
      </c>
      <c r="G424" s="533"/>
      <c r="H424" s="533"/>
      <c r="I424" s="533"/>
      <c r="J424" s="533"/>
      <c r="K424" s="533"/>
      <c r="L424" s="533"/>
      <c r="M424" s="533"/>
      <c r="N424" s="533"/>
      <c r="O424" s="533"/>
      <c r="P424" s="533"/>
      <c r="Q424" s="9"/>
    </row>
    <row r="425" spans="1:17" ht="12.75">
      <c r="A425" s="533"/>
      <c r="B425" s="533"/>
      <c r="C425" s="533"/>
      <c r="D425" s="535"/>
      <c r="E425" s="535"/>
      <c r="F425" s="535"/>
      <c r="G425" s="533"/>
      <c r="H425" s="535" t="s">
        <v>16</v>
      </c>
      <c r="I425" s="535" t="s">
        <v>17</v>
      </c>
      <c r="J425" s="533"/>
      <c r="K425" s="535" t="s">
        <v>16</v>
      </c>
      <c r="L425" s="535" t="s">
        <v>18</v>
      </c>
      <c r="M425" s="535" t="s">
        <v>27</v>
      </c>
      <c r="N425" s="535" t="s">
        <v>19</v>
      </c>
      <c r="O425" s="535" t="s">
        <v>20</v>
      </c>
      <c r="P425" s="533"/>
      <c r="Q425" s="9"/>
    </row>
    <row r="426" spans="1:17" ht="51" customHeight="1">
      <c r="A426" s="533"/>
      <c r="B426" s="533"/>
      <c r="C426" s="533"/>
      <c r="D426" s="535"/>
      <c r="E426" s="535"/>
      <c r="F426" s="535"/>
      <c r="G426" s="533"/>
      <c r="H426" s="535"/>
      <c r="I426" s="535"/>
      <c r="J426" s="533"/>
      <c r="K426" s="535"/>
      <c r="L426" s="535"/>
      <c r="M426" s="535"/>
      <c r="N426" s="535"/>
      <c r="O426" s="535"/>
      <c r="P426" s="533"/>
      <c r="Q426" s="9"/>
    </row>
    <row r="427" spans="1:17" ht="12.75">
      <c r="A427" s="11">
        <v>1</v>
      </c>
      <c r="B427" s="11">
        <v>2</v>
      </c>
      <c r="C427" s="11">
        <v>3</v>
      </c>
      <c r="D427" s="11">
        <v>4</v>
      </c>
      <c r="E427" s="11">
        <v>5</v>
      </c>
      <c r="F427" s="11">
        <v>6</v>
      </c>
      <c r="G427" s="11">
        <v>7</v>
      </c>
      <c r="H427" s="11">
        <v>8</v>
      </c>
      <c r="I427" s="11">
        <v>9</v>
      </c>
      <c r="J427" s="11">
        <v>10</v>
      </c>
      <c r="K427" s="11">
        <v>11</v>
      </c>
      <c r="L427" s="11">
        <v>12</v>
      </c>
      <c r="M427" s="11">
        <v>13</v>
      </c>
      <c r="N427" s="11">
        <v>14</v>
      </c>
      <c r="O427" s="11">
        <v>15</v>
      </c>
      <c r="P427" s="11">
        <v>16</v>
      </c>
      <c r="Q427" s="9"/>
    </row>
    <row r="428" spans="1:17" ht="12.75">
      <c r="A428" s="10"/>
      <c r="B428" s="12"/>
      <c r="C428" s="12"/>
      <c r="D428" s="12"/>
      <c r="E428" s="12"/>
      <c r="F428" s="12"/>
      <c r="G428" s="12"/>
      <c r="H428" s="18"/>
      <c r="I428" s="20"/>
      <c r="J428" s="12"/>
      <c r="K428" s="18"/>
      <c r="L428" s="20"/>
      <c r="M428" s="20"/>
      <c r="N428" s="20"/>
      <c r="O428" s="18"/>
      <c r="P428" s="12"/>
      <c r="Q428" s="9"/>
    </row>
    <row r="429" spans="1:17" ht="12.75">
      <c r="A429" s="10"/>
      <c r="B429" s="12"/>
      <c r="C429" s="12"/>
      <c r="D429" s="12"/>
      <c r="E429" s="12"/>
      <c r="F429" s="12"/>
      <c r="G429" s="12"/>
      <c r="H429" s="18"/>
      <c r="I429" s="20"/>
      <c r="J429" s="12"/>
      <c r="K429" s="18"/>
      <c r="L429" s="20"/>
      <c r="M429" s="20"/>
      <c r="N429" s="20"/>
      <c r="O429" s="18"/>
      <c r="P429" s="12"/>
      <c r="Q429" s="9"/>
    </row>
    <row r="430" spans="1:17" ht="12.75">
      <c r="A430" s="10"/>
      <c r="B430" s="12"/>
      <c r="C430" s="12"/>
      <c r="D430" s="12"/>
      <c r="E430" s="12"/>
      <c r="F430" s="12"/>
      <c r="G430" s="12"/>
      <c r="H430" s="18"/>
      <c r="I430" s="20"/>
      <c r="J430" s="12"/>
      <c r="K430" s="18"/>
      <c r="L430" s="20"/>
      <c r="M430" s="20"/>
      <c r="N430" s="20"/>
      <c r="O430" s="18"/>
      <c r="P430" s="12"/>
      <c r="Q430" s="9"/>
    </row>
    <row r="431" spans="1:17" ht="12.75">
      <c r="A431" s="10"/>
      <c r="B431" s="12"/>
      <c r="C431" s="12"/>
      <c r="D431" s="12"/>
      <c r="E431" s="12"/>
      <c r="F431" s="12"/>
      <c r="G431" s="12"/>
      <c r="H431" s="18"/>
      <c r="I431" s="20"/>
      <c r="J431" s="12"/>
      <c r="K431" s="18"/>
      <c r="L431" s="20"/>
      <c r="M431" s="20"/>
      <c r="N431" s="20"/>
      <c r="O431" s="18"/>
      <c r="P431" s="12"/>
      <c r="Q431" s="9"/>
    </row>
    <row r="432" spans="1:17" ht="12.75">
      <c r="A432" s="10"/>
      <c r="B432" s="12"/>
      <c r="C432" s="12"/>
      <c r="D432" s="12"/>
      <c r="E432" s="12"/>
      <c r="F432" s="12"/>
      <c r="G432" s="12"/>
      <c r="H432" s="18"/>
      <c r="I432" s="20"/>
      <c r="J432" s="12"/>
      <c r="K432" s="18"/>
      <c r="L432" s="20"/>
      <c r="M432" s="20"/>
      <c r="N432" s="20"/>
      <c r="O432" s="18"/>
      <c r="P432" s="12"/>
      <c r="Q432" s="9"/>
    </row>
    <row r="433" spans="1:17" ht="12.75">
      <c r="A433" s="10"/>
      <c r="B433" s="12"/>
      <c r="C433" s="12"/>
      <c r="D433" s="12"/>
      <c r="E433" s="12"/>
      <c r="F433" s="12"/>
      <c r="G433" s="12"/>
      <c r="H433" s="18"/>
      <c r="I433" s="20"/>
      <c r="J433" s="12"/>
      <c r="K433" s="18"/>
      <c r="L433" s="20"/>
      <c r="M433" s="20"/>
      <c r="N433" s="20"/>
      <c r="O433" s="18"/>
      <c r="P433" s="12"/>
      <c r="Q433" s="9"/>
    </row>
    <row r="434" spans="1:17" ht="12.75">
      <c r="A434" s="10"/>
      <c r="B434" s="12"/>
      <c r="C434" s="12"/>
      <c r="D434" s="12"/>
      <c r="E434" s="12"/>
      <c r="F434" s="12"/>
      <c r="G434" s="12"/>
      <c r="H434" s="18"/>
      <c r="I434" s="20"/>
      <c r="J434" s="12"/>
      <c r="K434" s="18"/>
      <c r="L434" s="20"/>
      <c r="M434" s="20"/>
      <c r="N434" s="20"/>
      <c r="O434" s="18"/>
      <c r="P434" s="12"/>
      <c r="Q434" s="9"/>
    </row>
    <row r="435" spans="1:17" ht="12.75">
      <c r="A435" s="10"/>
      <c r="B435" s="12"/>
      <c r="C435" s="12"/>
      <c r="D435" s="12"/>
      <c r="E435" s="12"/>
      <c r="F435" s="12"/>
      <c r="G435" s="12"/>
      <c r="H435" s="18"/>
      <c r="I435" s="20"/>
      <c r="J435" s="12"/>
      <c r="K435" s="18"/>
      <c r="L435" s="20"/>
      <c r="M435" s="20"/>
      <c r="N435" s="20"/>
      <c r="O435" s="18"/>
      <c r="P435" s="12"/>
      <c r="Q435" s="9"/>
    </row>
    <row r="436" spans="1:17" ht="12.75">
      <c r="A436" s="10"/>
      <c r="B436" s="12"/>
      <c r="C436" s="12"/>
      <c r="D436" s="12"/>
      <c r="E436" s="12"/>
      <c r="F436" s="12"/>
      <c r="G436" s="12"/>
      <c r="H436" s="18"/>
      <c r="I436" s="20"/>
      <c r="J436" s="12"/>
      <c r="K436" s="18"/>
      <c r="L436" s="20"/>
      <c r="M436" s="20"/>
      <c r="N436" s="20"/>
      <c r="O436" s="18"/>
      <c r="P436" s="12"/>
      <c r="Q436" s="9"/>
    </row>
    <row r="437" spans="1:17" ht="12.75">
      <c r="A437" s="10"/>
      <c r="B437" s="12"/>
      <c r="C437" s="12"/>
      <c r="D437" s="12"/>
      <c r="E437" s="12"/>
      <c r="F437" s="12"/>
      <c r="G437" s="12"/>
      <c r="H437" s="18"/>
      <c r="I437" s="20"/>
      <c r="J437" s="12"/>
      <c r="K437" s="18"/>
      <c r="L437" s="20"/>
      <c r="M437" s="20"/>
      <c r="N437" s="20"/>
      <c r="O437" s="18"/>
      <c r="P437" s="12"/>
      <c r="Q437" s="9"/>
    </row>
    <row r="438" spans="1:17" ht="12.75">
      <c r="A438" s="10"/>
      <c r="B438" s="12"/>
      <c r="C438" s="12"/>
      <c r="D438" s="12"/>
      <c r="E438" s="12"/>
      <c r="F438" s="12"/>
      <c r="G438" s="12"/>
      <c r="H438" s="18"/>
      <c r="I438" s="20"/>
      <c r="J438" s="12"/>
      <c r="K438" s="18"/>
      <c r="L438" s="20"/>
      <c r="M438" s="20"/>
      <c r="N438" s="20"/>
      <c r="O438" s="18"/>
      <c r="P438" s="12"/>
      <c r="Q438" s="9"/>
    </row>
    <row r="439" spans="1:17" ht="12.75">
      <c r="A439" s="10"/>
      <c r="B439" s="12"/>
      <c r="C439" s="12"/>
      <c r="D439" s="12"/>
      <c r="E439" s="12"/>
      <c r="F439" s="12"/>
      <c r="G439" s="12"/>
      <c r="H439" s="18"/>
      <c r="I439" s="20"/>
      <c r="J439" s="12"/>
      <c r="K439" s="18"/>
      <c r="L439" s="20"/>
      <c r="M439" s="20"/>
      <c r="N439" s="20"/>
      <c r="O439" s="18"/>
      <c r="P439" s="12"/>
      <c r="Q439" s="9"/>
    </row>
    <row r="440" spans="1:17" ht="12.75">
      <c r="A440" s="10"/>
      <c r="B440" s="12"/>
      <c r="C440" s="12"/>
      <c r="D440" s="12"/>
      <c r="E440" s="12"/>
      <c r="F440" s="12"/>
      <c r="G440" s="12"/>
      <c r="H440" s="18"/>
      <c r="I440" s="20"/>
      <c r="J440" s="12"/>
      <c r="K440" s="18"/>
      <c r="L440" s="20"/>
      <c r="M440" s="20"/>
      <c r="N440" s="20"/>
      <c r="O440" s="18"/>
      <c r="P440" s="12"/>
      <c r="Q440" s="9"/>
    </row>
    <row r="441" spans="1:17" ht="12.75">
      <c r="A441" s="10"/>
      <c r="B441" s="12"/>
      <c r="C441" s="12"/>
      <c r="D441" s="12"/>
      <c r="E441" s="12"/>
      <c r="F441" s="12"/>
      <c r="G441" s="12"/>
      <c r="H441" s="18"/>
      <c r="I441" s="20"/>
      <c r="J441" s="12"/>
      <c r="K441" s="18"/>
      <c r="L441" s="20"/>
      <c r="M441" s="20"/>
      <c r="N441" s="20"/>
      <c r="O441" s="18"/>
      <c r="P441" s="12"/>
      <c r="Q441" s="9"/>
    </row>
    <row r="442" spans="1:17" ht="12.75">
      <c r="A442" s="10"/>
      <c r="B442" s="12"/>
      <c r="C442" s="12"/>
      <c r="D442" s="12"/>
      <c r="E442" s="12"/>
      <c r="F442" s="12"/>
      <c r="G442" s="12"/>
      <c r="H442" s="18"/>
      <c r="I442" s="20"/>
      <c r="J442" s="12"/>
      <c r="K442" s="18"/>
      <c r="L442" s="20"/>
      <c r="M442" s="20"/>
      <c r="N442" s="20"/>
      <c r="O442" s="18"/>
      <c r="P442" s="12"/>
      <c r="Q442" s="9"/>
    </row>
    <row r="443" spans="1:17" ht="12.75">
      <c r="A443" s="10"/>
      <c r="B443" s="12"/>
      <c r="C443" s="12"/>
      <c r="D443" s="12"/>
      <c r="E443" s="12"/>
      <c r="F443" s="12"/>
      <c r="G443" s="12"/>
      <c r="H443" s="18"/>
      <c r="I443" s="20"/>
      <c r="J443" s="12"/>
      <c r="K443" s="18"/>
      <c r="L443" s="20"/>
      <c r="M443" s="20"/>
      <c r="N443" s="20"/>
      <c r="O443" s="18"/>
      <c r="P443" s="12"/>
      <c r="Q443" s="9"/>
    </row>
    <row r="444" spans="1:17" ht="12.75">
      <c r="A444" s="10"/>
      <c r="B444" s="12"/>
      <c r="C444" s="12"/>
      <c r="D444" s="12"/>
      <c r="E444" s="12"/>
      <c r="F444" s="12"/>
      <c r="G444" s="12"/>
      <c r="H444" s="18"/>
      <c r="I444" s="20"/>
      <c r="J444" s="12"/>
      <c r="K444" s="18"/>
      <c r="L444" s="20"/>
      <c r="M444" s="20"/>
      <c r="N444" s="20"/>
      <c r="O444" s="18"/>
      <c r="P444" s="12"/>
      <c r="Q444" s="9"/>
    </row>
    <row r="445" spans="1:17" ht="12.75">
      <c r="A445" s="10"/>
      <c r="B445" s="12"/>
      <c r="C445" s="12"/>
      <c r="D445" s="12"/>
      <c r="E445" s="12"/>
      <c r="F445" s="12"/>
      <c r="G445" s="12"/>
      <c r="H445" s="18"/>
      <c r="I445" s="20"/>
      <c r="J445" s="12"/>
      <c r="K445" s="18"/>
      <c r="L445" s="20"/>
      <c r="M445" s="20"/>
      <c r="N445" s="20"/>
      <c r="O445" s="18"/>
      <c r="P445" s="12"/>
      <c r="Q445" s="9"/>
    </row>
    <row r="446" spans="1:17" ht="12.75">
      <c r="A446" s="10"/>
      <c r="B446" s="12"/>
      <c r="C446" s="12"/>
      <c r="D446" s="12"/>
      <c r="E446" s="12"/>
      <c r="F446" s="12"/>
      <c r="G446" s="12"/>
      <c r="H446" s="18"/>
      <c r="I446" s="20"/>
      <c r="J446" s="12"/>
      <c r="K446" s="18"/>
      <c r="L446" s="20"/>
      <c r="M446" s="20"/>
      <c r="N446" s="20"/>
      <c r="O446" s="18"/>
      <c r="P446" s="12"/>
      <c r="Q446" s="9"/>
    </row>
    <row r="447" spans="1:17" ht="12.75">
      <c r="A447" s="10"/>
      <c r="B447" s="12"/>
      <c r="C447" s="12"/>
      <c r="D447" s="12"/>
      <c r="E447" s="12"/>
      <c r="F447" s="12"/>
      <c r="G447" s="12"/>
      <c r="H447" s="18"/>
      <c r="I447" s="20"/>
      <c r="J447" s="12"/>
      <c r="K447" s="18"/>
      <c r="L447" s="20"/>
      <c r="M447" s="20"/>
      <c r="N447" s="20"/>
      <c r="O447" s="18"/>
      <c r="P447" s="12"/>
      <c r="Q447" s="9"/>
    </row>
    <row r="448" spans="1:17" ht="12.75">
      <c r="A448" s="10"/>
      <c r="B448" s="12"/>
      <c r="C448" s="12"/>
      <c r="D448" s="12"/>
      <c r="E448" s="12"/>
      <c r="F448" s="12"/>
      <c r="G448" s="12"/>
      <c r="H448" s="18"/>
      <c r="I448" s="20"/>
      <c r="J448" s="12"/>
      <c r="K448" s="18"/>
      <c r="L448" s="20"/>
      <c r="M448" s="20"/>
      <c r="N448" s="20"/>
      <c r="O448" s="18"/>
      <c r="P448" s="12"/>
      <c r="Q448" s="9"/>
    </row>
    <row r="449" spans="1:17" ht="12.75">
      <c r="A449" s="10"/>
      <c r="B449" s="12"/>
      <c r="C449" s="12"/>
      <c r="D449" s="12"/>
      <c r="E449" s="12"/>
      <c r="F449" s="12"/>
      <c r="G449" s="12"/>
      <c r="H449" s="18"/>
      <c r="I449" s="20"/>
      <c r="J449" s="12"/>
      <c r="K449" s="18"/>
      <c r="L449" s="20"/>
      <c r="M449" s="20"/>
      <c r="N449" s="20"/>
      <c r="O449" s="18"/>
      <c r="P449" s="12"/>
      <c r="Q449" s="9"/>
    </row>
    <row r="450" spans="1:17" ht="12.75">
      <c r="A450" s="10"/>
      <c r="B450" s="12"/>
      <c r="C450" s="12"/>
      <c r="D450" s="12"/>
      <c r="E450" s="12"/>
      <c r="F450" s="12"/>
      <c r="G450" s="12"/>
      <c r="H450" s="18"/>
      <c r="I450" s="20"/>
      <c r="J450" s="12"/>
      <c r="K450" s="18"/>
      <c r="L450" s="20"/>
      <c r="M450" s="20"/>
      <c r="N450" s="20"/>
      <c r="O450" s="18"/>
      <c r="P450" s="12"/>
      <c r="Q450" s="9"/>
    </row>
    <row r="451" spans="1:17" ht="12.75">
      <c r="A451" s="10"/>
      <c r="B451" s="12"/>
      <c r="C451" s="12"/>
      <c r="D451" s="12"/>
      <c r="E451" s="12"/>
      <c r="F451" s="12"/>
      <c r="G451" s="12"/>
      <c r="H451" s="18"/>
      <c r="I451" s="20"/>
      <c r="J451" s="12"/>
      <c r="K451" s="18"/>
      <c r="L451" s="20"/>
      <c r="M451" s="20"/>
      <c r="N451" s="20"/>
      <c r="O451" s="18"/>
      <c r="P451" s="12"/>
      <c r="Q451" s="9"/>
    </row>
    <row r="452" spans="1:17" ht="12.75">
      <c r="A452" s="10"/>
      <c r="B452" s="12"/>
      <c r="C452" s="12"/>
      <c r="D452" s="12"/>
      <c r="E452" s="12"/>
      <c r="F452" s="12"/>
      <c r="G452" s="12"/>
      <c r="H452" s="18"/>
      <c r="I452" s="20"/>
      <c r="J452" s="12"/>
      <c r="K452" s="18"/>
      <c r="L452" s="20"/>
      <c r="M452" s="20"/>
      <c r="N452" s="20"/>
      <c r="O452" s="18"/>
      <c r="P452" s="12"/>
      <c r="Q452" s="9"/>
    </row>
    <row r="453" spans="1:17" ht="12.75">
      <c r="A453" s="10"/>
      <c r="B453" s="12"/>
      <c r="C453" s="12"/>
      <c r="D453" s="12"/>
      <c r="E453" s="12"/>
      <c r="F453" s="12"/>
      <c r="G453" s="12"/>
      <c r="H453" s="18"/>
      <c r="I453" s="20"/>
      <c r="J453" s="12"/>
      <c r="K453" s="18"/>
      <c r="L453" s="20"/>
      <c r="M453" s="20"/>
      <c r="N453" s="20"/>
      <c r="O453" s="18"/>
      <c r="P453" s="12"/>
      <c r="Q453" s="9"/>
    </row>
    <row r="454" spans="1:17" ht="12.75">
      <c r="A454" s="10"/>
      <c r="B454" s="12"/>
      <c r="C454" s="12"/>
      <c r="D454" s="12"/>
      <c r="E454" s="12"/>
      <c r="F454" s="12"/>
      <c r="G454" s="12"/>
      <c r="H454" s="18"/>
      <c r="I454" s="20"/>
      <c r="J454" s="12"/>
      <c r="K454" s="18"/>
      <c r="L454" s="20"/>
      <c r="M454" s="20"/>
      <c r="N454" s="20"/>
      <c r="O454" s="18"/>
      <c r="P454" s="12"/>
      <c r="Q454" s="9"/>
    </row>
    <row r="455" spans="1:17" ht="12.75">
      <c r="A455" s="10"/>
      <c r="B455" s="12"/>
      <c r="C455" s="12"/>
      <c r="D455" s="12"/>
      <c r="E455" s="12"/>
      <c r="F455" s="12"/>
      <c r="G455" s="12"/>
      <c r="H455" s="18"/>
      <c r="I455" s="20"/>
      <c r="J455" s="12"/>
      <c r="K455" s="18"/>
      <c r="L455" s="20"/>
      <c r="M455" s="20"/>
      <c r="N455" s="20"/>
      <c r="O455" s="18"/>
      <c r="P455" s="12"/>
      <c r="Q455" s="9"/>
    </row>
    <row r="456" spans="1:17" ht="12.75">
      <c r="A456" s="10"/>
      <c r="B456" s="12"/>
      <c r="C456" s="12"/>
      <c r="D456" s="12"/>
      <c r="E456" s="12"/>
      <c r="F456" s="12"/>
      <c r="G456" s="12"/>
      <c r="H456" s="18"/>
      <c r="I456" s="20"/>
      <c r="J456" s="12"/>
      <c r="K456" s="18"/>
      <c r="L456" s="20"/>
      <c r="M456" s="20"/>
      <c r="N456" s="20"/>
      <c r="O456" s="18"/>
      <c r="P456" s="12"/>
      <c r="Q456" s="9"/>
    </row>
    <row r="457" spans="1:17" ht="12.75">
      <c r="A457" s="10"/>
      <c r="B457" s="12"/>
      <c r="C457" s="12"/>
      <c r="D457" s="12"/>
      <c r="E457" s="12"/>
      <c r="F457" s="12"/>
      <c r="G457" s="12"/>
      <c r="H457" s="18"/>
      <c r="I457" s="20"/>
      <c r="J457" s="12"/>
      <c r="K457" s="18"/>
      <c r="L457" s="20"/>
      <c r="M457" s="20"/>
      <c r="N457" s="20"/>
      <c r="O457" s="18"/>
      <c r="P457" s="12"/>
      <c r="Q457" s="9"/>
    </row>
    <row r="458" spans="1:17" ht="12.75">
      <c r="A458" s="10"/>
      <c r="B458" s="12"/>
      <c r="C458" s="12"/>
      <c r="D458" s="12"/>
      <c r="E458" s="12"/>
      <c r="F458" s="12"/>
      <c r="G458" s="12"/>
      <c r="H458" s="18"/>
      <c r="I458" s="20"/>
      <c r="J458" s="12"/>
      <c r="K458" s="18"/>
      <c r="L458" s="20"/>
      <c r="M458" s="20"/>
      <c r="N458" s="20"/>
      <c r="O458" s="18"/>
      <c r="P458" s="12"/>
      <c r="Q458" s="9"/>
    </row>
    <row r="459" spans="1:17" ht="12.75">
      <c r="A459" s="10"/>
      <c r="B459" s="12"/>
      <c r="C459" s="12"/>
      <c r="D459" s="12"/>
      <c r="E459" s="12"/>
      <c r="F459" s="12"/>
      <c r="G459" s="12"/>
      <c r="H459" s="18"/>
      <c r="I459" s="20"/>
      <c r="J459" s="12"/>
      <c r="K459" s="18"/>
      <c r="L459" s="20"/>
      <c r="M459" s="20"/>
      <c r="N459" s="20"/>
      <c r="O459" s="18"/>
      <c r="P459" s="12"/>
      <c r="Q459" s="9"/>
    </row>
    <row r="460" spans="1:17" ht="12.75">
      <c r="A460" s="10"/>
      <c r="B460" s="12"/>
      <c r="C460" s="12"/>
      <c r="D460" s="12"/>
      <c r="E460" s="12"/>
      <c r="F460" s="12"/>
      <c r="G460" s="12"/>
      <c r="H460" s="18"/>
      <c r="I460" s="20"/>
      <c r="J460" s="12"/>
      <c r="K460" s="18"/>
      <c r="L460" s="20"/>
      <c r="M460" s="20"/>
      <c r="N460" s="20"/>
      <c r="O460" s="18"/>
      <c r="P460" s="12"/>
      <c r="Q460" s="9"/>
    </row>
    <row r="461" spans="1:17" ht="12.75">
      <c r="A461" s="10"/>
      <c r="B461" s="12"/>
      <c r="C461" s="12"/>
      <c r="D461" s="12"/>
      <c r="E461" s="12"/>
      <c r="F461" s="12"/>
      <c r="G461" s="12"/>
      <c r="H461" s="18"/>
      <c r="I461" s="20"/>
      <c r="J461" s="12"/>
      <c r="K461" s="18"/>
      <c r="L461" s="20"/>
      <c r="M461" s="20"/>
      <c r="N461" s="20"/>
      <c r="O461" s="18"/>
      <c r="P461" s="12"/>
      <c r="Q461" s="9"/>
    </row>
    <row r="462" spans="1:17" ht="12.75">
      <c r="A462" s="10"/>
      <c r="B462" s="12"/>
      <c r="C462" s="12"/>
      <c r="D462" s="12"/>
      <c r="E462" s="12"/>
      <c r="F462" s="12"/>
      <c r="G462" s="12"/>
      <c r="H462" s="18"/>
      <c r="I462" s="20"/>
      <c r="J462" s="12"/>
      <c r="K462" s="18"/>
      <c r="L462" s="20"/>
      <c r="M462" s="20"/>
      <c r="N462" s="20"/>
      <c r="O462" s="18"/>
      <c r="P462" s="12"/>
      <c r="Q462" s="9"/>
    </row>
    <row r="463" spans="1:17" ht="12.75">
      <c r="A463" s="10"/>
      <c r="B463" s="12"/>
      <c r="C463" s="12"/>
      <c r="D463" s="12"/>
      <c r="E463" s="12"/>
      <c r="F463" s="12"/>
      <c r="G463" s="12"/>
      <c r="H463" s="18"/>
      <c r="I463" s="20"/>
      <c r="J463" s="12"/>
      <c r="K463" s="18"/>
      <c r="L463" s="20"/>
      <c r="M463" s="20"/>
      <c r="N463" s="20"/>
      <c r="O463" s="18"/>
      <c r="P463" s="12"/>
      <c r="Q463" s="9"/>
    </row>
    <row r="464" spans="1:17" ht="12.75">
      <c r="A464" s="10"/>
      <c r="B464" s="12"/>
      <c r="C464" s="12"/>
      <c r="D464" s="12"/>
      <c r="E464" s="12"/>
      <c r="F464" s="12"/>
      <c r="G464" s="12"/>
      <c r="H464" s="18"/>
      <c r="I464" s="20"/>
      <c r="J464" s="12"/>
      <c r="K464" s="18"/>
      <c r="L464" s="20"/>
      <c r="M464" s="20"/>
      <c r="N464" s="20"/>
      <c r="O464" s="18"/>
      <c r="P464" s="12"/>
      <c r="Q464" s="9"/>
    </row>
    <row r="465" spans="1:17" ht="12.75">
      <c r="A465" s="10"/>
      <c r="B465" s="12"/>
      <c r="C465" s="12"/>
      <c r="D465" s="12"/>
      <c r="E465" s="12"/>
      <c r="F465" s="12"/>
      <c r="G465" s="12"/>
      <c r="H465" s="18"/>
      <c r="I465" s="20"/>
      <c r="J465" s="12"/>
      <c r="K465" s="18"/>
      <c r="L465" s="20"/>
      <c r="M465" s="20"/>
      <c r="N465" s="20"/>
      <c r="O465" s="18"/>
      <c r="P465" s="12"/>
      <c r="Q465" s="9"/>
    </row>
    <row r="466" spans="1:17" ht="12.75">
      <c r="A466" s="10"/>
      <c r="B466" s="12"/>
      <c r="C466" s="12"/>
      <c r="D466" s="12"/>
      <c r="E466" s="12"/>
      <c r="F466" s="12"/>
      <c r="G466" s="12"/>
      <c r="H466" s="18"/>
      <c r="I466" s="20"/>
      <c r="J466" s="12"/>
      <c r="K466" s="18"/>
      <c r="L466" s="20"/>
      <c r="M466" s="20"/>
      <c r="N466" s="20"/>
      <c r="O466" s="18"/>
      <c r="P466" s="12"/>
      <c r="Q466" s="9"/>
    </row>
    <row r="467" spans="1:17" ht="12.75">
      <c r="A467" s="10"/>
      <c r="B467" s="12"/>
      <c r="C467" s="12"/>
      <c r="D467" s="12"/>
      <c r="E467" s="12"/>
      <c r="F467" s="12"/>
      <c r="G467" s="12"/>
      <c r="H467" s="18"/>
      <c r="I467" s="20"/>
      <c r="J467" s="12"/>
      <c r="K467" s="18"/>
      <c r="L467" s="20"/>
      <c r="M467" s="20"/>
      <c r="N467" s="20"/>
      <c r="O467" s="18"/>
      <c r="P467" s="12"/>
      <c r="Q467" s="9"/>
    </row>
    <row r="468" spans="1:17" ht="12.75">
      <c r="A468" s="10"/>
      <c r="B468" s="12"/>
      <c r="C468" s="12"/>
      <c r="D468" s="12"/>
      <c r="E468" s="12"/>
      <c r="F468" s="12"/>
      <c r="G468" s="12"/>
      <c r="H468" s="18"/>
      <c r="I468" s="20"/>
      <c r="J468" s="12"/>
      <c r="K468" s="18"/>
      <c r="L468" s="20"/>
      <c r="M468" s="20"/>
      <c r="N468" s="20"/>
      <c r="O468" s="18"/>
      <c r="P468" s="12"/>
      <c r="Q468" s="9"/>
    </row>
    <row r="469" spans="1:17" ht="12.75">
      <c r="A469" s="10"/>
      <c r="B469" s="12"/>
      <c r="C469" s="12"/>
      <c r="D469" s="12"/>
      <c r="E469" s="12"/>
      <c r="F469" s="12"/>
      <c r="G469" s="12"/>
      <c r="H469" s="18"/>
      <c r="I469" s="20"/>
      <c r="J469" s="12"/>
      <c r="K469" s="18"/>
      <c r="L469" s="20"/>
      <c r="M469" s="20"/>
      <c r="N469" s="20"/>
      <c r="O469" s="18"/>
      <c r="P469" s="12"/>
      <c r="Q469" s="9"/>
    </row>
    <row r="470" spans="1:17" ht="12.75">
      <c r="A470" s="10"/>
      <c r="B470" s="12"/>
      <c r="C470" s="12"/>
      <c r="D470" s="12"/>
      <c r="E470" s="12"/>
      <c r="F470" s="12"/>
      <c r="G470" s="12"/>
      <c r="H470" s="18"/>
      <c r="I470" s="20"/>
      <c r="J470" s="12"/>
      <c r="K470" s="18"/>
      <c r="L470" s="20"/>
      <c r="M470" s="20"/>
      <c r="N470" s="20"/>
      <c r="O470" s="18"/>
      <c r="P470" s="12"/>
      <c r="Q470" s="9"/>
    </row>
    <row r="471" spans="1:17" ht="12.75">
      <c r="A471" s="10"/>
      <c r="B471" s="12"/>
      <c r="C471" s="12"/>
      <c r="D471" s="12"/>
      <c r="E471" s="12"/>
      <c r="F471" s="12"/>
      <c r="G471" s="12"/>
      <c r="H471" s="18"/>
      <c r="I471" s="20"/>
      <c r="J471" s="12"/>
      <c r="K471" s="18"/>
      <c r="L471" s="20"/>
      <c r="M471" s="20"/>
      <c r="N471" s="20"/>
      <c r="O471" s="18"/>
      <c r="P471" s="12"/>
      <c r="Q471" s="9"/>
    </row>
    <row r="472" spans="1:17" ht="12.75">
      <c r="A472" s="536" t="s">
        <v>465</v>
      </c>
      <c r="B472" s="536"/>
      <c r="C472" s="536"/>
      <c r="D472" s="536"/>
      <c r="E472" s="536"/>
      <c r="F472" s="536"/>
      <c r="G472" s="537"/>
      <c r="H472" s="157">
        <f>SUM(H428:H471)</f>
        <v>0</v>
      </c>
      <c r="I472" s="21">
        <f>SUM(I428:I471)</f>
        <v>0</v>
      </c>
      <c r="J472" s="154"/>
      <c r="K472" s="19">
        <f>SUM(K428:K471)</f>
        <v>0</v>
      </c>
      <c r="L472" s="21">
        <f>SUM(L428:L471)</f>
        <v>0</v>
      </c>
      <c r="M472" s="21">
        <f>SUM(M428:M471)</f>
        <v>0</v>
      </c>
      <c r="N472" s="21">
        <f>SUM(N428:N471)</f>
        <v>0</v>
      </c>
      <c r="O472" s="155"/>
      <c r="P472" s="122"/>
      <c r="Q472" s="9"/>
    </row>
    <row r="473" spans="1:17" ht="12.75">
      <c r="A473" s="1" t="e">
        <f>CONCATENATE("Число порядкових номерів на сторінці: ",ЧислоПрописом(COUNTA(A428:A471))," (з ",A428," по ",A471,")")</f>
        <v>#NAME?</v>
      </c>
      <c r="B473" s="122"/>
      <c r="C473" s="122"/>
      <c r="D473" s="122"/>
      <c r="E473" s="122"/>
      <c r="F473" s="122"/>
      <c r="G473" s="135" t="e">
        <f>CONCATENATE("Загальна кількість у натуральних вимірах фактично на сторінці: ",ЧислоПрописом(H472))</f>
        <v>#NAME?</v>
      </c>
      <c r="H473" s="155"/>
      <c r="I473" s="156"/>
      <c r="J473" s="154"/>
      <c r="K473" s="155"/>
      <c r="L473" s="156"/>
      <c r="M473" s="156"/>
      <c r="N473" s="156"/>
      <c r="O473" s="155"/>
      <c r="P473" s="122"/>
      <c r="Q473" s="9"/>
    </row>
    <row r="474" spans="2:17" ht="12.75">
      <c r="B474" s="132"/>
      <c r="C474" s="132"/>
      <c r="E474" s="122"/>
      <c r="G474" s="135" t="e">
        <f>CONCATENATE("Загальна кількість у натуральних вимірах за даними бухобліку на сторінці: ",ЧислоПрописом(K472))</f>
        <v>#NAME?</v>
      </c>
      <c r="H474" s="155"/>
      <c r="I474" s="156"/>
      <c r="J474" s="154"/>
      <c r="K474" s="155"/>
      <c r="L474" s="156"/>
      <c r="M474" s="156"/>
      <c r="N474" s="156"/>
      <c r="O474" s="155"/>
      <c r="P474" s="122"/>
      <c r="Q474" s="9"/>
    </row>
    <row r="475" spans="1:17" ht="12.75">
      <c r="A475" s="533" t="s">
        <v>23</v>
      </c>
      <c r="B475" s="533" t="s">
        <v>24</v>
      </c>
      <c r="C475" s="533" t="s">
        <v>25</v>
      </c>
      <c r="D475" s="533" t="s">
        <v>10</v>
      </c>
      <c r="E475" s="533"/>
      <c r="F475" s="533"/>
      <c r="G475" s="533" t="s">
        <v>11</v>
      </c>
      <c r="H475" s="533" t="s">
        <v>12</v>
      </c>
      <c r="I475" s="533"/>
      <c r="J475" s="533" t="s">
        <v>34</v>
      </c>
      <c r="K475" s="533" t="s">
        <v>36</v>
      </c>
      <c r="L475" s="533"/>
      <c r="M475" s="533"/>
      <c r="N475" s="533"/>
      <c r="O475" s="533"/>
      <c r="P475" s="533" t="s">
        <v>13</v>
      </c>
      <c r="Q475" s="9"/>
    </row>
    <row r="476" spans="1:17" ht="12.75">
      <c r="A476" s="533"/>
      <c r="B476" s="533"/>
      <c r="C476" s="533"/>
      <c r="D476" s="533"/>
      <c r="E476" s="533"/>
      <c r="F476" s="533"/>
      <c r="G476" s="533"/>
      <c r="H476" s="533"/>
      <c r="I476" s="533"/>
      <c r="J476" s="533"/>
      <c r="K476" s="533"/>
      <c r="L476" s="533"/>
      <c r="M476" s="533"/>
      <c r="N476" s="533"/>
      <c r="O476" s="533"/>
      <c r="P476" s="533"/>
      <c r="Q476" s="9"/>
    </row>
    <row r="477" spans="1:17" ht="12.75">
      <c r="A477" s="533"/>
      <c r="B477" s="533"/>
      <c r="C477" s="533"/>
      <c r="D477" s="535" t="s">
        <v>26</v>
      </c>
      <c r="E477" s="535" t="s">
        <v>14</v>
      </c>
      <c r="F477" s="535" t="s">
        <v>15</v>
      </c>
      <c r="G477" s="533"/>
      <c r="H477" s="533"/>
      <c r="I477" s="533"/>
      <c r="J477" s="533"/>
      <c r="K477" s="533"/>
      <c r="L477" s="533"/>
      <c r="M477" s="533"/>
      <c r="N477" s="533"/>
      <c r="O477" s="533"/>
      <c r="P477" s="533"/>
      <c r="Q477" s="9"/>
    </row>
    <row r="478" spans="1:17" ht="12.75">
      <c r="A478" s="533"/>
      <c r="B478" s="533"/>
      <c r="C478" s="533"/>
      <c r="D478" s="535"/>
      <c r="E478" s="535"/>
      <c r="F478" s="535"/>
      <c r="G478" s="533"/>
      <c r="H478" s="535" t="s">
        <v>16</v>
      </c>
      <c r="I478" s="535" t="s">
        <v>17</v>
      </c>
      <c r="J478" s="533"/>
      <c r="K478" s="535" t="s">
        <v>16</v>
      </c>
      <c r="L478" s="535" t="s">
        <v>18</v>
      </c>
      <c r="M478" s="535" t="s">
        <v>27</v>
      </c>
      <c r="N478" s="535" t="s">
        <v>19</v>
      </c>
      <c r="O478" s="535" t="s">
        <v>20</v>
      </c>
      <c r="P478" s="533"/>
      <c r="Q478" s="9"/>
    </row>
    <row r="479" spans="1:17" ht="51" customHeight="1">
      <c r="A479" s="533"/>
      <c r="B479" s="533"/>
      <c r="C479" s="533"/>
      <c r="D479" s="535"/>
      <c r="E479" s="535"/>
      <c r="F479" s="535"/>
      <c r="G479" s="533"/>
      <c r="H479" s="535"/>
      <c r="I479" s="535"/>
      <c r="J479" s="533"/>
      <c r="K479" s="535"/>
      <c r="L479" s="535"/>
      <c r="M479" s="535"/>
      <c r="N479" s="535"/>
      <c r="O479" s="535"/>
      <c r="P479" s="533"/>
      <c r="Q479" s="9"/>
    </row>
    <row r="480" spans="1:17" ht="12.75">
      <c r="A480" s="11">
        <v>1</v>
      </c>
      <c r="B480" s="11">
        <v>2</v>
      </c>
      <c r="C480" s="11">
        <v>3</v>
      </c>
      <c r="D480" s="11">
        <v>4</v>
      </c>
      <c r="E480" s="11">
        <v>5</v>
      </c>
      <c r="F480" s="11">
        <v>6</v>
      </c>
      <c r="G480" s="11">
        <v>7</v>
      </c>
      <c r="H480" s="11">
        <v>8</v>
      </c>
      <c r="I480" s="11">
        <v>9</v>
      </c>
      <c r="J480" s="11">
        <v>10</v>
      </c>
      <c r="K480" s="11">
        <v>11</v>
      </c>
      <c r="L480" s="11">
        <v>12</v>
      </c>
      <c r="M480" s="11">
        <v>13</v>
      </c>
      <c r="N480" s="11">
        <v>14</v>
      </c>
      <c r="O480" s="11">
        <v>15</v>
      </c>
      <c r="P480" s="11">
        <v>16</v>
      </c>
      <c r="Q480" s="9"/>
    </row>
    <row r="481" spans="1:17" ht="12.75">
      <c r="A481" s="10"/>
      <c r="B481" s="12"/>
      <c r="C481" s="12"/>
      <c r="D481" s="12"/>
      <c r="E481" s="12"/>
      <c r="F481" s="12"/>
      <c r="G481" s="12"/>
      <c r="H481" s="18"/>
      <c r="I481" s="20"/>
      <c r="J481" s="12"/>
      <c r="K481" s="18"/>
      <c r="L481" s="20"/>
      <c r="M481" s="20"/>
      <c r="N481" s="20"/>
      <c r="O481" s="18"/>
      <c r="P481" s="12"/>
      <c r="Q481" s="9"/>
    </row>
    <row r="482" spans="1:17" ht="12.75">
      <c r="A482" s="10"/>
      <c r="B482" s="12"/>
      <c r="C482" s="12"/>
      <c r="D482" s="12"/>
      <c r="E482" s="12"/>
      <c r="F482" s="12"/>
      <c r="G482" s="12"/>
      <c r="H482" s="18"/>
      <c r="I482" s="20"/>
      <c r="J482" s="12"/>
      <c r="K482" s="18"/>
      <c r="L482" s="20"/>
      <c r="M482" s="20"/>
      <c r="N482" s="20"/>
      <c r="O482" s="18"/>
      <c r="P482" s="12"/>
      <c r="Q482" s="9"/>
    </row>
    <row r="483" spans="1:17" ht="12.75">
      <c r="A483" s="10"/>
      <c r="B483" s="12"/>
      <c r="C483" s="12"/>
      <c r="D483" s="12"/>
      <c r="E483" s="12"/>
      <c r="F483" s="12"/>
      <c r="G483" s="12"/>
      <c r="H483" s="18"/>
      <c r="I483" s="20"/>
      <c r="J483" s="12"/>
      <c r="K483" s="18"/>
      <c r="L483" s="20"/>
      <c r="M483" s="20"/>
      <c r="N483" s="20"/>
      <c r="O483" s="18"/>
      <c r="P483" s="12"/>
      <c r="Q483" s="9"/>
    </row>
    <row r="484" spans="1:17" ht="12.75">
      <c r="A484" s="10"/>
      <c r="B484" s="12"/>
      <c r="C484" s="12"/>
      <c r="D484" s="12"/>
      <c r="E484" s="12"/>
      <c r="F484" s="12"/>
      <c r="G484" s="12"/>
      <c r="H484" s="18"/>
      <c r="I484" s="20"/>
      <c r="J484" s="12"/>
      <c r="K484" s="18"/>
      <c r="L484" s="20"/>
      <c r="M484" s="20"/>
      <c r="N484" s="20"/>
      <c r="O484" s="18"/>
      <c r="P484" s="12"/>
      <c r="Q484" s="9"/>
    </row>
    <row r="485" spans="1:17" ht="12.75">
      <c r="A485" s="10"/>
      <c r="B485" s="12"/>
      <c r="C485" s="12"/>
      <c r="D485" s="12"/>
      <c r="E485" s="12"/>
      <c r="F485" s="12"/>
      <c r="G485" s="12"/>
      <c r="H485" s="18"/>
      <c r="I485" s="20"/>
      <c r="J485" s="12"/>
      <c r="K485" s="18"/>
      <c r="L485" s="20"/>
      <c r="M485" s="20"/>
      <c r="N485" s="20"/>
      <c r="O485" s="18"/>
      <c r="P485" s="12"/>
      <c r="Q485" s="9"/>
    </row>
    <row r="486" spans="1:17" ht="12.75">
      <c r="A486" s="10"/>
      <c r="B486" s="12"/>
      <c r="C486" s="12"/>
      <c r="D486" s="12"/>
      <c r="E486" s="12"/>
      <c r="F486" s="12"/>
      <c r="G486" s="12"/>
      <c r="H486" s="18"/>
      <c r="I486" s="20"/>
      <c r="J486" s="12"/>
      <c r="K486" s="18"/>
      <c r="L486" s="20"/>
      <c r="M486" s="20"/>
      <c r="N486" s="20"/>
      <c r="O486" s="18"/>
      <c r="P486" s="12"/>
      <c r="Q486" s="9"/>
    </row>
    <row r="487" spans="1:17" ht="12.75">
      <c r="A487" s="10"/>
      <c r="B487" s="12"/>
      <c r="C487" s="12"/>
      <c r="D487" s="12"/>
      <c r="E487" s="12"/>
      <c r="F487" s="12"/>
      <c r="G487" s="12"/>
      <c r="H487" s="18"/>
      <c r="I487" s="20"/>
      <c r="J487" s="12"/>
      <c r="K487" s="18"/>
      <c r="L487" s="20"/>
      <c r="M487" s="20"/>
      <c r="N487" s="20"/>
      <c r="O487" s="18"/>
      <c r="P487" s="12"/>
      <c r="Q487" s="9"/>
    </row>
    <row r="488" spans="1:17" ht="12.75">
      <c r="A488" s="10"/>
      <c r="B488" s="12"/>
      <c r="C488" s="12"/>
      <c r="D488" s="12"/>
      <c r="E488" s="12"/>
      <c r="F488" s="12"/>
      <c r="G488" s="12"/>
      <c r="H488" s="18"/>
      <c r="I488" s="20"/>
      <c r="J488" s="12"/>
      <c r="K488" s="18"/>
      <c r="L488" s="20"/>
      <c r="M488" s="20"/>
      <c r="N488" s="20"/>
      <c r="O488" s="18"/>
      <c r="P488" s="12"/>
      <c r="Q488" s="9"/>
    </row>
    <row r="489" spans="1:17" ht="12.75">
      <c r="A489" s="10"/>
      <c r="B489" s="12"/>
      <c r="C489" s="12"/>
      <c r="D489" s="12"/>
      <c r="E489" s="12"/>
      <c r="F489" s="12"/>
      <c r="G489" s="12"/>
      <c r="H489" s="18"/>
      <c r="I489" s="20"/>
      <c r="J489" s="12"/>
      <c r="K489" s="18"/>
      <c r="L489" s="20"/>
      <c r="M489" s="20"/>
      <c r="N489" s="20"/>
      <c r="O489" s="18"/>
      <c r="P489" s="12"/>
      <c r="Q489" s="9"/>
    </row>
    <row r="490" spans="1:17" ht="12.75">
      <c r="A490" s="10"/>
      <c r="B490" s="12"/>
      <c r="C490" s="12"/>
      <c r="D490" s="12"/>
      <c r="E490" s="12"/>
      <c r="F490" s="12"/>
      <c r="G490" s="12"/>
      <c r="H490" s="18"/>
      <c r="I490" s="20"/>
      <c r="J490" s="12"/>
      <c r="K490" s="18"/>
      <c r="L490" s="20"/>
      <c r="M490" s="20"/>
      <c r="N490" s="20"/>
      <c r="O490" s="18"/>
      <c r="P490" s="12"/>
      <c r="Q490" s="9"/>
    </row>
    <row r="491" spans="1:17" ht="12.75">
      <c r="A491" s="10"/>
      <c r="B491" s="12"/>
      <c r="C491" s="12"/>
      <c r="D491" s="12"/>
      <c r="E491" s="12"/>
      <c r="F491" s="12"/>
      <c r="G491" s="12"/>
      <c r="H491" s="18"/>
      <c r="I491" s="20"/>
      <c r="J491" s="12"/>
      <c r="K491" s="18"/>
      <c r="L491" s="20"/>
      <c r="M491" s="20"/>
      <c r="N491" s="20"/>
      <c r="O491" s="18"/>
      <c r="P491" s="12"/>
      <c r="Q491" s="9"/>
    </row>
    <row r="492" spans="1:17" ht="12.75">
      <c r="A492" s="10"/>
      <c r="B492" s="12"/>
      <c r="C492" s="12"/>
      <c r="D492" s="12"/>
      <c r="E492" s="12"/>
      <c r="F492" s="12"/>
      <c r="G492" s="12"/>
      <c r="H492" s="18"/>
      <c r="I492" s="20"/>
      <c r="J492" s="12"/>
      <c r="K492" s="18"/>
      <c r="L492" s="20"/>
      <c r="M492" s="20"/>
      <c r="N492" s="20"/>
      <c r="O492" s="18"/>
      <c r="P492" s="12"/>
      <c r="Q492" s="9"/>
    </row>
    <row r="493" spans="1:17" ht="12.75">
      <c r="A493" s="10"/>
      <c r="B493" s="12"/>
      <c r="C493" s="12"/>
      <c r="D493" s="12"/>
      <c r="E493" s="12"/>
      <c r="F493" s="12"/>
      <c r="G493" s="12"/>
      <c r="H493" s="18"/>
      <c r="I493" s="20"/>
      <c r="J493" s="12"/>
      <c r="K493" s="18"/>
      <c r="L493" s="20"/>
      <c r="M493" s="20"/>
      <c r="N493" s="20"/>
      <c r="O493" s="18"/>
      <c r="P493" s="12"/>
      <c r="Q493" s="9"/>
    </row>
    <row r="494" spans="1:17" ht="12.75">
      <c r="A494" s="10"/>
      <c r="B494" s="12"/>
      <c r="C494" s="12"/>
      <c r="D494" s="12"/>
      <c r="E494" s="12"/>
      <c r="F494" s="12"/>
      <c r="G494" s="12"/>
      <c r="H494" s="18"/>
      <c r="I494" s="20"/>
      <c r="J494" s="12"/>
      <c r="K494" s="18"/>
      <c r="L494" s="20"/>
      <c r="M494" s="20"/>
      <c r="N494" s="20"/>
      <c r="O494" s="18"/>
      <c r="P494" s="12"/>
      <c r="Q494" s="9"/>
    </row>
    <row r="495" spans="1:17" ht="12.75">
      <c r="A495" s="10"/>
      <c r="B495" s="12"/>
      <c r="C495" s="12"/>
      <c r="D495" s="12"/>
      <c r="E495" s="12"/>
      <c r="F495" s="12"/>
      <c r="G495" s="12"/>
      <c r="H495" s="18"/>
      <c r="I495" s="20"/>
      <c r="J495" s="12"/>
      <c r="K495" s="18"/>
      <c r="L495" s="20"/>
      <c r="M495" s="20"/>
      <c r="N495" s="20"/>
      <c r="O495" s="18"/>
      <c r="P495" s="12"/>
      <c r="Q495" s="9"/>
    </row>
    <row r="496" spans="1:17" ht="12.75">
      <c r="A496" s="10"/>
      <c r="B496" s="12"/>
      <c r="C496" s="12"/>
      <c r="D496" s="12"/>
      <c r="E496" s="12"/>
      <c r="F496" s="12"/>
      <c r="G496" s="12"/>
      <c r="H496" s="18"/>
      <c r="I496" s="20"/>
      <c r="J496" s="12"/>
      <c r="K496" s="18"/>
      <c r="L496" s="20"/>
      <c r="M496" s="20"/>
      <c r="N496" s="20"/>
      <c r="O496" s="18"/>
      <c r="P496" s="12"/>
      <c r="Q496" s="9"/>
    </row>
    <row r="497" spans="1:17" ht="12.75">
      <c r="A497" s="10"/>
      <c r="B497" s="12"/>
      <c r="C497" s="12"/>
      <c r="D497" s="12"/>
      <c r="E497" s="12"/>
      <c r="F497" s="12"/>
      <c r="G497" s="12"/>
      <c r="H497" s="18"/>
      <c r="I497" s="20"/>
      <c r="J497" s="12"/>
      <c r="K497" s="18"/>
      <c r="L497" s="20"/>
      <c r="M497" s="20"/>
      <c r="N497" s="20"/>
      <c r="O497" s="18"/>
      <c r="P497" s="12"/>
      <c r="Q497" s="9"/>
    </row>
    <row r="498" spans="1:17" ht="12.75">
      <c r="A498" s="10"/>
      <c r="B498" s="12"/>
      <c r="C498" s="12"/>
      <c r="D498" s="12"/>
      <c r="E498" s="12"/>
      <c r="F498" s="12"/>
      <c r="G498" s="12"/>
      <c r="H498" s="18"/>
      <c r="I498" s="20"/>
      <c r="J498" s="12"/>
      <c r="K498" s="18"/>
      <c r="L498" s="20"/>
      <c r="M498" s="20"/>
      <c r="N498" s="20"/>
      <c r="O498" s="18"/>
      <c r="P498" s="12"/>
      <c r="Q498" s="9"/>
    </row>
    <row r="499" spans="1:17" ht="12.75">
      <c r="A499" s="10"/>
      <c r="B499" s="12"/>
      <c r="C499" s="12"/>
      <c r="D499" s="12"/>
      <c r="E499" s="12"/>
      <c r="F499" s="12"/>
      <c r="G499" s="12"/>
      <c r="H499" s="18"/>
      <c r="I499" s="20"/>
      <c r="J499" s="12"/>
      <c r="K499" s="18"/>
      <c r="L499" s="20"/>
      <c r="M499" s="20"/>
      <c r="N499" s="20"/>
      <c r="O499" s="18"/>
      <c r="P499" s="12"/>
      <c r="Q499" s="9"/>
    </row>
    <row r="500" spans="1:17" ht="12.75">
      <c r="A500" s="10"/>
      <c r="B500" s="12"/>
      <c r="C500" s="12"/>
      <c r="D500" s="12"/>
      <c r="E500" s="12"/>
      <c r="F500" s="12"/>
      <c r="G500" s="12"/>
      <c r="H500" s="18"/>
      <c r="I500" s="20"/>
      <c r="J500" s="12"/>
      <c r="K500" s="18"/>
      <c r="L500" s="20"/>
      <c r="M500" s="20"/>
      <c r="N500" s="20"/>
      <c r="O500" s="18"/>
      <c r="P500" s="12"/>
      <c r="Q500" s="9"/>
    </row>
    <row r="501" spans="1:17" ht="12.75">
      <c r="A501" s="10"/>
      <c r="B501" s="12"/>
      <c r="C501" s="12"/>
      <c r="D501" s="12"/>
      <c r="E501" s="12"/>
      <c r="F501" s="12"/>
      <c r="G501" s="12"/>
      <c r="H501" s="18"/>
      <c r="I501" s="20"/>
      <c r="J501" s="12"/>
      <c r="K501" s="18"/>
      <c r="L501" s="20"/>
      <c r="M501" s="20"/>
      <c r="N501" s="20"/>
      <c r="O501" s="18"/>
      <c r="P501" s="12"/>
      <c r="Q501" s="9"/>
    </row>
    <row r="502" spans="1:17" ht="12.75">
      <c r="A502" s="10"/>
      <c r="B502" s="12"/>
      <c r="C502" s="12"/>
      <c r="D502" s="12"/>
      <c r="E502" s="12"/>
      <c r="F502" s="12"/>
      <c r="G502" s="12"/>
      <c r="H502" s="18"/>
      <c r="I502" s="20"/>
      <c r="J502" s="12"/>
      <c r="K502" s="18"/>
      <c r="L502" s="20"/>
      <c r="M502" s="20"/>
      <c r="N502" s="20"/>
      <c r="O502" s="18"/>
      <c r="P502" s="12"/>
      <c r="Q502" s="9"/>
    </row>
    <row r="503" spans="1:17" ht="12.75">
      <c r="A503" s="10"/>
      <c r="B503" s="12"/>
      <c r="C503" s="12"/>
      <c r="D503" s="12"/>
      <c r="E503" s="12"/>
      <c r="F503" s="12"/>
      <c r="G503" s="12"/>
      <c r="H503" s="18"/>
      <c r="I503" s="20"/>
      <c r="J503" s="12"/>
      <c r="K503" s="18"/>
      <c r="L503" s="20"/>
      <c r="M503" s="20"/>
      <c r="N503" s="20"/>
      <c r="O503" s="18"/>
      <c r="P503" s="12"/>
      <c r="Q503" s="9"/>
    </row>
    <row r="504" spans="1:17" ht="12.75">
      <c r="A504" s="10"/>
      <c r="B504" s="12"/>
      <c r="C504" s="12"/>
      <c r="D504" s="12"/>
      <c r="E504" s="12"/>
      <c r="F504" s="12"/>
      <c r="G504" s="12"/>
      <c r="H504" s="18"/>
      <c r="I504" s="20"/>
      <c r="J504" s="12"/>
      <c r="K504" s="18"/>
      <c r="L504" s="20"/>
      <c r="M504" s="20"/>
      <c r="N504" s="20"/>
      <c r="O504" s="18"/>
      <c r="P504" s="12"/>
      <c r="Q504" s="9"/>
    </row>
    <row r="505" spans="1:17" ht="12.75">
      <c r="A505" s="10"/>
      <c r="B505" s="12"/>
      <c r="C505" s="12"/>
      <c r="D505" s="12"/>
      <c r="E505" s="12"/>
      <c r="F505" s="12"/>
      <c r="G505" s="12"/>
      <c r="H505" s="18"/>
      <c r="I505" s="20"/>
      <c r="J505" s="12"/>
      <c r="K505" s="18"/>
      <c r="L505" s="20"/>
      <c r="M505" s="20"/>
      <c r="N505" s="20"/>
      <c r="O505" s="18"/>
      <c r="P505" s="12"/>
      <c r="Q505" s="9"/>
    </row>
    <row r="506" spans="1:17" ht="12.75">
      <c r="A506" s="10"/>
      <c r="B506" s="12"/>
      <c r="C506" s="12"/>
      <c r="D506" s="12"/>
      <c r="E506" s="12"/>
      <c r="F506" s="12"/>
      <c r="G506" s="12"/>
      <c r="H506" s="18"/>
      <c r="I506" s="20"/>
      <c r="J506" s="12"/>
      <c r="K506" s="18"/>
      <c r="L506" s="20"/>
      <c r="M506" s="20"/>
      <c r="N506" s="20"/>
      <c r="O506" s="18"/>
      <c r="P506" s="12"/>
      <c r="Q506" s="9"/>
    </row>
    <row r="507" spans="1:17" ht="12.75">
      <c r="A507" s="10"/>
      <c r="B507" s="12"/>
      <c r="C507" s="12"/>
      <c r="D507" s="12"/>
      <c r="E507" s="12"/>
      <c r="F507" s="12"/>
      <c r="G507" s="12"/>
      <c r="H507" s="18"/>
      <c r="I507" s="20"/>
      <c r="J507" s="12"/>
      <c r="K507" s="18"/>
      <c r="L507" s="20"/>
      <c r="M507" s="20"/>
      <c r="N507" s="20"/>
      <c r="O507" s="18"/>
      <c r="P507" s="12"/>
      <c r="Q507" s="9"/>
    </row>
    <row r="508" spans="1:17" ht="12.75">
      <c r="A508" s="10"/>
      <c r="B508" s="12"/>
      <c r="C508" s="12"/>
      <c r="D508" s="12"/>
      <c r="E508" s="12"/>
      <c r="F508" s="12"/>
      <c r="G508" s="12"/>
      <c r="H508" s="18"/>
      <c r="I508" s="20"/>
      <c r="J508" s="12"/>
      <c r="K508" s="18"/>
      <c r="L508" s="20"/>
      <c r="M508" s="20"/>
      <c r="N508" s="20"/>
      <c r="O508" s="18"/>
      <c r="P508" s="12"/>
      <c r="Q508" s="9"/>
    </row>
    <row r="509" spans="1:17" ht="12.75">
      <c r="A509" s="10"/>
      <c r="B509" s="12"/>
      <c r="C509" s="12"/>
      <c r="D509" s="12"/>
      <c r="E509" s="12"/>
      <c r="F509" s="12"/>
      <c r="G509" s="12"/>
      <c r="H509" s="18"/>
      <c r="I509" s="20"/>
      <c r="J509" s="12"/>
      <c r="K509" s="18"/>
      <c r="L509" s="20"/>
      <c r="M509" s="20"/>
      <c r="N509" s="20"/>
      <c r="O509" s="18"/>
      <c r="P509" s="12"/>
      <c r="Q509" s="9"/>
    </row>
    <row r="510" spans="1:17" ht="12.75">
      <c r="A510" s="10"/>
      <c r="B510" s="12"/>
      <c r="C510" s="12"/>
      <c r="D510" s="12"/>
      <c r="E510" s="12"/>
      <c r="F510" s="12"/>
      <c r="G510" s="12"/>
      <c r="H510" s="18"/>
      <c r="I510" s="20"/>
      <c r="J510" s="12"/>
      <c r="K510" s="18"/>
      <c r="L510" s="20"/>
      <c r="M510" s="20"/>
      <c r="N510" s="20"/>
      <c r="O510" s="18"/>
      <c r="P510" s="12"/>
      <c r="Q510" s="9"/>
    </row>
    <row r="511" spans="1:17" ht="12.75">
      <c r="A511" s="10"/>
      <c r="B511" s="12"/>
      <c r="C511" s="12"/>
      <c r="D511" s="12"/>
      <c r="E511" s="12"/>
      <c r="F511" s="12"/>
      <c r="G511" s="12"/>
      <c r="H511" s="18"/>
      <c r="I511" s="20"/>
      <c r="J511" s="12"/>
      <c r="K511" s="18"/>
      <c r="L511" s="20"/>
      <c r="M511" s="20"/>
      <c r="N511" s="20"/>
      <c r="O511" s="18"/>
      <c r="P511" s="12"/>
      <c r="Q511" s="9"/>
    </row>
    <row r="512" spans="1:17" ht="12.75">
      <c r="A512" s="10"/>
      <c r="B512" s="12"/>
      <c r="C512" s="12"/>
      <c r="D512" s="12"/>
      <c r="E512" s="12"/>
      <c r="F512" s="12"/>
      <c r="G512" s="12"/>
      <c r="H512" s="18"/>
      <c r="I512" s="20"/>
      <c r="J512" s="12"/>
      <c r="K512" s="18"/>
      <c r="L512" s="20"/>
      <c r="M512" s="20"/>
      <c r="N512" s="20"/>
      <c r="O512" s="18"/>
      <c r="P512" s="12"/>
      <c r="Q512" s="9"/>
    </row>
    <row r="513" spans="1:17" ht="12.75">
      <c r="A513" s="10"/>
      <c r="B513" s="12"/>
      <c r="C513" s="12"/>
      <c r="D513" s="12"/>
      <c r="E513" s="12"/>
      <c r="F513" s="12"/>
      <c r="G513" s="12"/>
      <c r="H513" s="18"/>
      <c r="I513" s="20"/>
      <c r="J513" s="12"/>
      <c r="K513" s="18"/>
      <c r="L513" s="20"/>
      <c r="M513" s="20"/>
      <c r="N513" s="20"/>
      <c r="O513" s="18"/>
      <c r="P513" s="12"/>
      <c r="Q513" s="9"/>
    </row>
    <row r="514" spans="1:17" ht="12.75">
      <c r="A514" s="10"/>
      <c r="B514" s="12"/>
      <c r="C514" s="12"/>
      <c r="D514" s="12"/>
      <c r="E514" s="12"/>
      <c r="F514" s="12"/>
      <c r="G514" s="12"/>
      <c r="H514" s="18"/>
      <c r="I514" s="20"/>
      <c r="J514" s="12"/>
      <c r="K514" s="18"/>
      <c r="L514" s="20"/>
      <c r="M514" s="20"/>
      <c r="N514" s="20"/>
      <c r="O514" s="18"/>
      <c r="P514" s="12"/>
      <c r="Q514" s="9"/>
    </row>
    <row r="515" spans="1:17" ht="12.75">
      <c r="A515" s="10"/>
      <c r="B515" s="12"/>
      <c r="C515" s="12"/>
      <c r="D515" s="12"/>
      <c r="E515" s="12"/>
      <c r="F515" s="12"/>
      <c r="G515" s="12"/>
      <c r="H515" s="18"/>
      <c r="I515" s="20"/>
      <c r="J515" s="12"/>
      <c r="K515" s="18"/>
      <c r="L515" s="20"/>
      <c r="M515" s="20"/>
      <c r="N515" s="20"/>
      <c r="O515" s="18"/>
      <c r="P515" s="12"/>
      <c r="Q515" s="9"/>
    </row>
    <row r="516" spans="1:17" ht="12.75">
      <c r="A516" s="10"/>
      <c r="B516" s="12"/>
      <c r="C516" s="12"/>
      <c r="D516" s="12"/>
      <c r="E516" s="12"/>
      <c r="F516" s="12"/>
      <c r="G516" s="12"/>
      <c r="H516" s="18"/>
      <c r="I516" s="20"/>
      <c r="J516" s="12"/>
      <c r="K516" s="18"/>
      <c r="L516" s="20"/>
      <c r="M516" s="20"/>
      <c r="N516" s="20"/>
      <c r="O516" s="18"/>
      <c r="P516" s="12"/>
      <c r="Q516" s="9"/>
    </row>
    <row r="517" spans="1:17" ht="12.75">
      <c r="A517" s="10"/>
      <c r="B517" s="12"/>
      <c r="C517" s="12"/>
      <c r="D517" s="12"/>
      <c r="E517" s="12"/>
      <c r="F517" s="12"/>
      <c r="G517" s="12"/>
      <c r="H517" s="18"/>
      <c r="I517" s="20"/>
      <c r="J517" s="12"/>
      <c r="K517" s="18"/>
      <c r="L517" s="20"/>
      <c r="M517" s="20"/>
      <c r="N517" s="20"/>
      <c r="O517" s="18"/>
      <c r="P517" s="12"/>
      <c r="Q517" s="9"/>
    </row>
    <row r="518" spans="1:17" ht="12.75">
      <c r="A518" s="10"/>
      <c r="B518" s="12"/>
      <c r="C518" s="12"/>
      <c r="D518" s="12"/>
      <c r="E518" s="12"/>
      <c r="F518" s="12"/>
      <c r="G518" s="12"/>
      <c r="H518" s="18"/>
      <c r="I518" s="20"/>
      <c r="J518" s="12"/>
      <c r="K518" s="18"/>
      <c r="L518" s="20"/>
      <c r="M518" s="20"/>
      <c r="N518" s="20"/>
      <c r="O518" s="18"/>
      <c r="P518" s="12"/>
      <c r="Q518" s="9"/>
    </row>
    <row r="519" spans="1:17" ht="12.75">
      <c r="A519" s="10"/>
      <c r="B519" s="12"/>
      <c r="C519" s="12"/>
      <c r="D519" s="12"/>
      <c r="E519" s="12"/>
      <c r="F519" s="12"/>
      <c r="G519" s="12"/>
      <c r="H519" s="18"/>
      <c r="I519" s="20"/>
      <c r="J519" s="12"/>
      <c r="K519" s="18"/>
      <c r="L519" s="20"/>
      <c r="M519" s="20"/>
      <c r="N519" s="20"/>
      <c r="O519" s="18"/>
      <c r="P519" s="12"/>
      <c r="Q519" s="9"/>
    </row>
    <row r="520" spans="1:17" ht="12.75">
      <c r="A520" s="10"/>
      <c r="B520" s="12"/>
      <c r="C520" s="12"/>
      <c r="D520" s="12"/>
      <c r="E520" s="12"/>
      <c r="F520" s="12"/>
      <c r="G520" s="12"/>
      <c r="H520" s="18"/>
      <c r="I520" s="20"/>
      <c r="J520" s="12"/>
      <c r="K520" s="18"/>
      <c r="L520" s="20"/>
      <c r="M520" s="20"/>
      <c r="N520" s="20"/>
      <c r="O520" s="18"/>
      <c r="P520" s="12"/>
      <c r="Q520" s="9"/>
    </row>
    <row r="521" spans="1:17" ht="12.75">
      <c r="A521" s="10"/>
      <c r="B521" s="12"/>
      <c r="C521" s="12"/>
      <c r="D521" s="12"/>
      <c r="E521" s="12"/>
      <c r="F521" s="12"/>
      <c r="G521" s="12"/>
      <c r="H521" s="18"/>
      <c r="I521" s="20"/>
      <c r="J521" s="12"/>
      <c r="K521" s="18"/>
      <c r="L521" s="20"/>
      <c r="M521" s="20"/>
      <c r="N521" s="20"/>
      <c r="O521" s="18"/>
      <c r="P521" s="12"/>
      <c r="Q521" s="9"/>
    </row>
    <row r="522" spans="1:17" ht="12.75">
      <c r="A522" s="10"/>
      <c r="B522" s="12"/>
      <c r="C522" s="12"/>
      <c r="D522" s="12"/>
      <c r="E522" s="12"/>
      <c r="F522" s="12"/>
      <c r="G522" s="12"/>
      <c r="H522" s="18"/>
      <c r="I522" s="20"/>
      <c r="J522" s="12"/>
      <c r="K522" s="18"/>
      <c r="L522" s="20"/>
      <c r="M522" s="20"/>
      <c r="N522" s="20"/>
      <c r="O522" s="18"/>
      <c r="P522" s="12"/>
      <c r="Q522" s="9"/>
    </row>
    <row r="523" spans="1:17" ht="12.75">
      <c r="A523" s="10"/>
      <c r="B523" s="12"/>
      <c r="C523" s="12"/>
      <c r="D523" s="12"/>
      <c r="E523" s="12"/>
      <c r="F523" s="12"/>
      <c r="G523" s="12"/>
      <c r="H523" s="18"/>
      <c r="I523" s="20"/>
      <c r="J523" s="12"/>
      <c r="K523" s="18"/>
      <c r="L523" s="20"/>
      <c r="M523" s="20"/>
      <c r="N523" s="20"/>
      <c r="O523" s="18"/>
      <c r="P523" s="12"/>
      <c r="Q523" s="9"/>
    </row>
    <row r="524" spans="1:17" ht="12.75">
      <c r="A524" s="10"/>
      <c r="B524" s="12"/>
      <c r="C524" s="12"/>
      <c r="D524" s="12"/>
      <c r="E524" s="12"/>
      <c r="F524" s="12"/>
      <c r="G524" s="12"/>
      <c r="H524" s="18"/>
      <c r="I524" s="20"/>
      <c r="J524" s="12"/>
      <c r="K524" s="18"/>
      <c r="L524" s="20"/>
      <c r="M524" s="20"/>
      <c r="N524" s="20"/>
      <c r="O524" s="18"/>
      <c r="P524" s="12"/>
      <c r="Q524" s="9"/>
    </row>
    <row r="525" spans="1:17" ht="12.75">
      <c r="A525" s="536" t="s">
        <v>465</v>
      </c>
      <c r="B525" s="536"/>
      <c r="C525" s="536"/>
      <c r="D525" s="536"/>
      <c r="E525" s="536"/>
      <c r="F525" s="536"/>
      <c r="G525" s="537"/>
      <c r="H525" s="157">
        <f>SUM(H481:H524)</f>
        <v>0</v>
      </c>
      <c r="I525" s="21">
        <f>SUM(I481:I524)</f>
        <v>0</v>
      </c>
      <c r="J525" s="154"/>
      <c r="K525" s="19">
        <f>SUM(K481:K524)</f>
        <v>0</v>
      </c>
      <c r="L525" s="21">
        <f>SUM(L481:L524)</f>
        <v>0</v>
      </c>
      <c r="M525" s="21">
        <f>SUM(M481:M524)</f>
        <v>0</v>
      </c>
      <c r="N525" s="21">
        <f>SUM(N481:N524)</f>
        <v>0</v>
      </c>
      <c r="O525" s="155"/>
      <c r="P525" s="122"/>
      <c r="Q525" s="9"/>
    </row>
    <row r="526" spans="1:17" ht="12.75">
      <c r="A526" s="1" t="e">
        <f>CONCATENATE("Число порядкових номерів на сторінці: ",ЧислоПрописом(COUNTA(A481:A524))," (з ",A481," по ",A524,")")</f>
        <v>#NAME?</v>
      </c>
      <c r="B526" s="122"/>
      <c r="C526" s="122"/>
      <c r="D526" s="122"/>
      <c r="E526" s="122"/>
      <c r="F526" s="122"/>
      <c r="G526" s="135" t="e">
        <f>CONCATENATE("Загальна кількість у натуральних вимірах фактично на сторінці: ",ЧислоПрописом(H525))</f>
        <v>#NAME?</v>
      </c>
      <c r="H526" s="155"/>
      <c r="I526" s="156"/>
      <c r="J526" s="154"/>
      <c r="K526" s="155"/>
      <c r="L526" s="156"/>
      <c r="M526" s="156"/>
      <c r="N526" s="156"/>
      <c r="O526" s="155"/>
      <c r="P526" s="122"/>
      <c r="Q526" s="9"/>
    </row>
    <row r="527" spans="2:17" ht="12.75">
      <c r="B527" s="132"/>
      <c r="C527" s="132"/>
      <c r="E527" s="122"/>
      <c r="G527" s="135" t="e">
        <f>CONCATENATE("Загальна кількість у натуральних вимірах за даними бухобліку на сторінці: ",ЧислоПрописом(K525))</f>
        <v>#NAME?</v>
      </c>
      <c r="H527" s="155"/>
      <c r="I527" s="156"/>
      <c r="J527" s="154"/>
      <c r="K527" s="155"/>
      <c r="L527" s="156"/>
      <c r="M527" s="156"/>
      <c r="N527" s="156"/>
      <c r="O527" s="155"/>
      <c r="P527" s="122"/>
      <c r="Q527" s="9"/>
    </row>
    <row r="528" spans="1:17" ht="12.75">
      <c r="A528" s="533" t="s">
        <v>23</v>
      </c>
      <c r="B528" s="533" t="s">
        <v>24</v>
      </c>
      <c r="C528" s="533" t="s">
        <v>25</v>
      </c>
      <c r="D528" s="533" t="s">
        <v>10</v>
      </c>
      <c r="E528" s="533"/>
      <c r="F528" s="533"/>
      <c r="G528" s="533" t="s">
        <v>11</v>
      </c>
      <c r="H528" s="533" t="s">
        <v>12</v>
      </c>
      <c r="I528" s="533"/>
      <c r="J528" s="533" t="s">
        <v>34</v>
      </c>
      <c r="K528" s="533" t="s">
        <v>36</v>
      </c>
      <c r="L528" s="533"/>
      <c r="M528" s="533"/>
      <c r="N528" s="533"/>
      <c r="O528" s="533"/>
      <c r="P528" s="533" t="s">
        <v>13</v>
      </c>
      <c r="Q528" s="9"/>
    </row>
    <row r="529" spans="1:17" ht="12.75">
      <c r="A529" s="533"/>
      <c r="B529" s="533"/>
      <c r="C529" s="533"/>
      <c r="D529" s="533"/>
      <c r="E529" s="533"/>
      <c r="F529" s="533"/>
      <c r="G529" s="533"/>
      <c r="H529" s="533"/>
      <c r="I529" s="533"/>
      <c r="J529" s="533"/>
      <c r="K529" s="533"/>
      <c r="L529" s="533"/>
      <c r="M529" s="533"/>
      <c r="N529" s="533"/>
      <c r="O529" s="533"/>
      <c r="P529" s="533"/>
      <c r="Q529" s="9"/>
    </row>
    <row r="530" spans="1:17" ht="12.75">
      <c r="A530" s="533"/>
      <c r="B530" s="533"/>
      <c r="C530" s="533"/>
      <c r="D530" s="535" t="s">
        <v>26</v>
      </c>
      <c r="E530" s="535" t="s">
        <v>14</v>
      </c>
      <c r="F530" s="535" t="s">
        <v>15</v>
      </c>
      <c r="G530" s="533"/>
      <c r="H530" s="533"/>
      <c r="I530" s="533"/>
      <c r="J530" s="533"/>
      <c r="K530" s="533"/>
      <c r="L530" s="533"/>
      <c r="M530" s="533"/>
      <c r="N530" s="533"/>
      <c r="O530" s="533"/>
      <c r="P530" s="533"/>
      <c r="Q530" s="9"/>
    </row>
    <row r="531" spans="1:17" ht="12.75">
      <c r="A531" s="533"/>
      <c r="B531" s="533"/>
      <c r="C531" s="533"/>
      <c r="D531" s="535"/>
      <c r="E531" s="535"/>
      <c r="F531" s="535"/>
      <c r="G531" s="533"/>
      <c r="H531" s="535" t="s">
        <v>16</v>
      </c>
      <c r="I531" s="535" t="s">
        <v>17</v>
      </c>
      <c r="J531" s="533"/>
      <c r="K531" s="535" t="s">
        <v>16</v>
      </c>
      <c r="L531" s="535" t="s">
        <v>18</v>
      </c>
      <c r="M531" s="535" t="s">
        <v>27</v>
      </c>
      <c r="N531" s="535" t="s">
        <v>19</v>
      </c>
      <c r="O531" s="535" t="s">
        <v>20</v>
      </c>
      <c r="P531" s="533"/>
      <c r="Q531" s="9"/>
    </row>
    <row r="532" spans="1:17" ht="50.25" customHeight="1">
      <c r="A532" s="533"/>
      <c r="B532" s="533"/>
      <c r="C532" s="533"/>
      <c r="D532" s="535"/>
      <c r="E532" s="535"/>
      <c r="F532" s="535"/>
      <c r="G532" s="533"/>
      <c r="H532" s="535"/>
      <c r="I532" s="535"/>
      <c r="J532" s="533"/>
      <c r="K532" s="535"/>
      <c r="L532" s="535"/>
      <c r="M532" s="535"/>
      <c r="N532" s="535"/>
      <c r="O532" s="535"/>
      <c r="P532" s="533"/>
      <c r="Q532" s="9"/>
    </row>
    <row r="533" spans="1:17" ht="12.75">
      <c r="A533" s="11">
        <v>1</v>
      </c>
      <c r="B533" s="11">
        <v>2</v>
      </c>
      <c r="C533" s="11">
        <v>3</v>
      </c>
      <c r="D533" s="11">
        <v>4</v>
      </c>
      <c r="E533" s="11">
        <v>5</v>
      </c>
      <c r="F533" s="11">
        <v>6</v>
      </c>
      <c r="G533" s="11">
        <v>7</v>
      </c>
      <c r="H533" s="11">
        <v>8</v>
      </c>
      <c r="I533" s="11">
        <v>9</v>
      </c>
      <c r="J533" s="11">
        <v>10</v>
      </c>
      <c r="K533" s="11">
        <v>11</v>
      </c>
      <c r="L533" s="11">
        <v>12</v>
      </c>
      <c r="M533" s="11">
        <v>13</v>
      </c>
      <c r="N533" s="11">
        <v>14</v>
      </c>
      <c r="O533" s="11">
        <v>15</v>
      </c>
      <c r="P533" s="11">
        <v>16</v>
      </c>
      <c r="Q533" s="9"/>
    </row>
    <row r="534" spans="1:17" ht="12.75">
      <c r="A534" s="10"/>
      <c r="B534" s="12"/>
      <c r="C534" s="12"/>
      <c r="D534" s="12"/>
      <c r="E534" s="12"/>
      <c r="F534" s="12"/>
      <c r="G534" s="12"/>
      <c r="H534" s="18"/>
      <c r="I534" s="20"/>
      <c r="J534" s="12"/>
      <c r="K534" s="18"/>
      <c r="L534" s="20"/>
      <c r="M534" s="20"/>
      <c r="N534" s="20"/>
      <c r="O534" s="18"/>
      <c r="P534" s="12"/>
      <c r="Q534" s="9"/>
    </row>
    <row r="535" spans="1:17" ht="12.75">
      <c r="A535" s="10"/>
      <c r="B535" s="12"/>
      <c r="C535" s="12"/>
      <c r="D535" s="12"/>
      <c r="E535" s="12"/>
      <c r="F535" s="12"/>
      <c r="G535" s="12"/>
      <c r="H535" s="18"/>
      <c r="I535" s="20"/>
      <c r="J535" s="12"/>
      <c r="K535" s="18"/>
      <c r="L535" s="20"/>
      <c r="M535" s="20"/>
      <c r="N535" s="20"/>
      <c r="O535" s="18"/>
      <c r="P535" s="12"/>
      <c r="Q535" s="9"/>
    </row>
    <row r="536" spans="1:17" ht="12.75">
      <c r="A536" s="10"/>
      <c r="B536" s="12"/>
      <c r="C536" s="12"/>
      <c r="D536" s="12"/>
      <c r="E536" s="12"/>
      <c r="F536" s="12"/>
      <c r="G536" s="12"/>
      <c r="H536" s="18"/>
      <c r="I536" s="20"/>
      <c r="J536" s="12"/>
      <c r="K536" s="18"/>
      <c r="L536" s="20"/>
      <c r="M536" s="20"/>
      <c r="N536" s="20"/>
      <c r="O536" s="18"/>
      <c r="P536" s="12"/>
      <c r="Q536" s="9"/>
    </row>
    <row r="537" spans="1:17" ht="12.75">
      <c r="A537" s="10"/>
      <c r="B537" s="12"/>
      <c r="C537" s="12"/>
      <c r="D537" s="12"/>
      <c r="E537" s="12"/>
      <c r="F537" s="12"/>
      <c r="G537" s="12"/>
      <c r="H537" s="18"/>
      <c r="I537" s="20"/>
      <c r="J537" s="12"/>
      <c r="K537" s="18"/>
      <c r="L537" s="20"/>
      <c r="M537" s="20"/>
      <c r="N537" s="20"/>
      <c r="O537" s="18"/>
      <c r="P537" s="12"/>
      <c r="Q537" s="9"/>
    </row>
    <row r="538" spans="1:17" ht="12.75">
      <c r="A538" s="10"/>
      <c r="B538" s="12"/>
      <c r="C538" s="12"/>
      <c r="D538" s="12"/>
      <c r="E538" s="12"/>
      <c r="F538" s="12"/>
      <c r="G538" s="12"/>
      <c r="H538" s="18"/>
      <c r="I538" s="20"/>
      <c r="J538" s="12"/>
      <c r="K538" s="18"/>
      <c r="L538" s="20"/>
      <c r="M538" s="20"/>
      <c r="N538" s="20"/>
      <c r="O538" s="18"/>
      <c r="P538" s="12"/>
      <c r="Q538" s="9"/>
    </row>
    <row r="539" spans="1:17" ht="12.75">
      <c r="A539" s="10"/>
      <c r="B539" s="12"/>
      <c r="C539" s="12"/>
      <c r="D539" s="12"/>
      <c r="E539" s="12"/>
      <c r="F539" s="12"/>
      <c r="G539" s="12"/>
      <c r="H539" s="18"/>
      <c r="I539" s="20"/>
      <c r="J539" s="12"/>
      <c r="K539" s="18"/>
      <c r="L539" s="20"/>
      <c r="M539" s="20"/>
      <c r="N539" s="20"/>
      <c r="O539" s="18"/>
      <c r="P539" s="12"/>
      <c r="Q539" s="9"/>
    </row>
    <row r="540" spans="1:17" ht="12.75">
      <c r="A540" s="10"/>
      <c r="B540" s="12"/>
      <c r="C540" s="12"/>
      <c r="D540" s="12"/>
      <c r="E540" s="12"/>
      <c r="F540" s="12"/>
      <c r="G540" s="12"/>
      <c r="H540" s="18"/>
      <c r="I540" s="20"/>
      <c r="J540" s="12"/>
      <c r="K540" s="18"/>
      <c r="L540" s="20"/>
      <c r="M540" s="20"/>
      <c r="N540" s="20"/>
      <c r="O540" s="18"/>
      <c r="P540" s="12"/>
      <c r="Q540" s="9"/>
    </row>
    <row r="541" spans="1:17" ht="12.75">
      <c r="A541" s="10"/>
      <c r="B541" s="12"/>
      <c r="C541" s="12"/>
      <c r="D541" s="12"/>
      <c r="E541" s="12"/>
      <c r="F541" s="12"/>
      <c r="G541" s="12"/>
      <c r="H541" s="18"/>
      <c r="I541" s="20"/>
      <c r="J541" s="12"/>
      <c r="K541" s="18"/>
      <c r="L541" s="20"/>
      <c r="M541" s="20"/>
      <c r="N541" s="20"/>
      <c r="O541" s="18"/>
      <c r="P541" s="12"/>
      <c r="Q541" s="9"/>
    </row>
    <row r="542" spans="1:17" ht="12.75">
      <c r="A542" s="10"/>
      <c r="B542" s="12"/>
      <c r="C542" s="12"/>
      <c r="D542" s="12"/>
      <c r="E542" s="12"/>
      <c r="F542" s="12"/>
      <c r="G542" s="12"/>
      <c r="H542" s="18"/>
      <c r="I542" s="20"/>
      <c r="J542" s="12"/>
      <c r="K542" s="18"/>
      <c r="L542" s="20"/>
      <c r="M542" s="20"/>
      <c r="N542" s="20"/>
      <c r="O542" s="18"/>
      <c r="P542" s="12"/>
      <c r="Q542" s="9"/>
    </row>
    <row r="543" spans="1:17" ht="12.75">
      <c r="A543" s="10"/>
      <c r="B543" s="12"/>
      <c r="C543" s="12"/>
      <c r="D543" s="12"/>
      <c r="E543" s="12"/>
      <c r="F543" s="12"/>
      <c r="G543" s="12"/>
      <c r="H543" s="18"/>
      <c r="I543" s="20"/>
      <c r="J543" s="12"/>
      <c r="K543" s="18"/>
      <c r="L543" s="20"/>
      <c r="M543" s="20"/>
      <c r="N543" s="20"/>
      <c r="O543" s="18"/>
      <c r="P543" s="12"/>
      <c r="Q543" s="9"/>
    </row>
    <row r="544" spans="1:17" ht="12.75">
      <c r="A544" s="10"/>
      <c r="B544" s="12"/>
      <c r="C544" s="12"/>
      <c r="D544" s="12"/>
      <c r="E544" s="12"/>
      <c r="F544" s="12"/>
      <c r="G544" s="12"/>
      <c r="H544" s="18"/>
      <c r="I544" s="20"/>
      <c r="J544" s="12"/>
      <c r="K544" s="18"/>
      <c r="L544" s="20"/>
      <c r="M544" s="20"/>
      <c r="N544" s="20"/>
      <c r="O544" s="18"/>
      <c r="P544" s="12"/>
      <c r="Q544" s="9"/>
    </row>
    <row r="545" spans="1:17" ht="12.75">
      <c r="A545" s="10"/>
      <c r="B545" s="12"/>
      <c r="C545" s="12"/>
      <c r="D545" s="12"/>
      <c r="E545" s="12"/>
      <c r="F545" s="12"/>
      <c r="G545" s="12"/>
      <c r="H545" s="18"/>
      <c r="I545" s="20"/>
      <c r="J545" s="12"/>
      <c r="K545" s="18"/>
      <c r="L545" s="20"/>
      <c r="M545" s="20"/>
      <c r="N545" s="20"/>
      <c r="O545" s="18"/>
      <c r="P545" s="12"/>
      <c r="Q545" s="9"/>
    </row>
    <row r="546" spans="1:17" ht="12.75">
      <c r="A546" s="10"/>
      <c r="B546" s="12"/>
      <c r="C546" s="12"/>
      <c r="D546" s="12"/>
      <c r="E546" s="12"/>
      <c r="F546" s="12"/>
      <c r="G546" s="12"/>
      <c r="H546" s="18"/>
      <c r="I546" s="20"/>
      <c r="J546" s="12"/>
      <c r="K546" s="18"/>
      <c r="L546" s="20"/>
      <c r="M546" s="20"/>
      <c r="N546" s="20"/>
      <c r="O546" s="18"/>
      <c r="P546" s="12"/>
      <c r="Q546" s="9"/>
    </row>
    <row r="547" spans="1:17" ht="12.75">
      <c r="A547" s="10"/>
      <c r="B547" s="12"/>
      <c r="C547" s="12"/>
      <c r="D547" s="12"/>
      <c r="E547" s="12"/>
      <c r="F547" s="12"/>
      <c r="G547" s="12"/>
      <c r="H547" s="18"/>
      <c r="I547" s="20"/>
      <c r="J547" s="12"/>
      <c r="K547" s="18"/>
      <c r="L547" s="20"/>
      <c r="M547" s="20"/>
      <c r="N547" s="20"/>
      <c r="O547" s="18"/>
      <c r="P547" s="12"/>
      <c r="Q547" s="9"/>
    </row>
    <row r="548" spans="1:17" ht="12.75">
      <c r="A548" s="10"/>
      <c r="B548" s="12"/>
      <c r="C548" s="12"/>
      <c r="D548" s="12"/>
      <c r="E548" s="12"/>
      <c r="F548" s="12"/>
      <c r="G548" s="12"/>
      <c r="H548" s="18"/>
      <c r="I548" s="20"/>
      <c r="J548" s="12"/>
      <c r="K548" s="18"/>
      <c r="L548" s="20"/>
      <c r="M548" s="20"/>
      <c r="N548" s="20"/>
      <c r="O548" s="18"/>
      <c r="P548" s="12"/>
      <c r="Q548" s="9"/>
    </row>
    <row r="549" spans="1:17" ht="12.75">
      <c r="A549" s="10"/>
      <c r="B549" s="12"/>
      <c r="C549" s="12"/>
      <c r="D549" s="12"/>
      <c r="E549" s="12"/>
      <c r="F549" s="12"/>
      <c r="G549" s="12"/>
      <c r="H549" s="18"/>
      <c r="I549" s="20"/>
      <c r="J549" s="12"/>
      <c r="K549" s="18"/>
      <c r="L549" s="20"/>
      <c r="M549" s="20"/>
      <c r="N549" s="20"/>
      <c r="O549" s="18"/>
      <c r="P549" s="12"/>
      <c r="Q549" s="9"/>
    </row>
    <row r="550" spans="1:17" ht="12.75">
      <c r="A550" s="10"/>
      <c r="B550" s="12"/>
      <c r="C550" s="12"/>
      <c r="D550" s="12"/>
      <c r="E550" s="12"/>
      <c r="F550" s="12"/>
      <c r="G550" s="12"/>
      <c r="H550" s="18"/>
      <c r="I550" s="20"/>
      <c r="J550" s="12"/>
      <c r="K550" s="18"/>
      <c r="L550" s="20"/>
      <c r="M550" s="20"/>
      <c r="N550" s="20"/>
      <c r="O550" s="18"/>
      <c r="P550" s="12"/>
      <c r="Q550" s="9"/>
    </row>
    <row r="551" spans="1:17" ht="12.75">
      <c r="A551" s="10"/>
      <c r="B551" s="12"/>
      <c r="C551" s="12"/>
      <c r="D551" s="12"/>
      <c r="E551" s="12"/>
      <c r="F551" s="12"/>
      <c r="G551" s="12"/>
      <c r="H551" s="18"/>
      <c r="I551" s="20"/>
      <c r="J551" s="12"/>
      <c r="K551" s="18"/>
      <c r="L551" s="20"/>
      <c r="M551" s="20"/>
      <c r="N551" s="20"/>
      <c r="O551" s="18"/>
      <c r="P551" s="12"/>
      <c r="Q551" s="9"/>
    </row>
    <row r="552" spans="1:17" ht="12.75">
      <c r="A552" s="10"/>
      <c r="B552" s="12"/>
      <c r="C552" s="12"/>
      <c r="D552" s="12"/>
      <c r="E552" s="12"/>
      <c r="F552" s="12"/>
      <c r="G552" s="12"/>
      <c r="H552" s="18"/>
      <c r="I552" s="20"/>
      <c r="J552" s="12"/>
      <c r="K552" s="18"/>
      <c r="L552" s="20"/>
      <c r="M552" s="20"/>
      <c r="N552" s="20"/>
      <c r="O552" s="18"/>
      <c r="P552" s="12"/>
      <c r="Q552" s="9"/>
    </row>
    <row r="553" spans="1:17" ht="12.75">
      <c r="A553" s="10"/>
      <c r="B553" s="12"/>
      <c r="C553" s="12"/>
      <c r="D553" s="12"/>
      <c r="E553" s="12"/>
      <c r="F553" s="12"/>
      <c r="G553" s="12"/>
      <c r="H553" s="18"/>
      <c r="I553" s="20"/>
      <c r="J553" s="12"/>
      <c r="K553" s="18"/>
      <c r="L553" s="20"/>
      <c r="M553" s="20"/>
      <c r="N553" s="20"/>
      <c r="O553" s="18"/>
      <c r="P553" s="12"/>
      <c r="Q553" s="9"/>
    </row>
    <row r="554" spans="1:17" ht="12.75">
      <c r="A554" s="10"/>
      <c r="B554" s="12"/>
      <c r="C554" s="12"/>
      <c r="D554" s="12"/>
      <c r="E554" s="12"/>
      <c r="F554" s="12"/>
      <c r="G554" s="12"/>
      <c r="H554" s="18"/>
      <c r="I554" s="20"/>
      <c r="J554" s="12"/>
      <c r="K554" s="18"/>
      <c r="L554" s="20"/>
      <c r="M554" s="20"/>
      <c r="N554" s="20"/>
      <c r="O554" s="18"/>
      <c r="P554" s="12"/>
      <c r="Q554" s="9"/>
    </row>
    <row r="555" spans="1:17" ht="12.75">
      <c r="A555" s="10"/>
      <c r="B555" s="12"/>
      <c r="C555" s="12"/>
      <c r="D555" s="12"/>
      <c r="E555" s="12"/>
      <c r="F555" s="12"/>
      <c r="G555" s="12"/>
      <c r="H555" s="18"/>
      <c r="I555" s="20"/>
      <c r="J555" s="12"/>
      <c r="K555" s="18"/>
      <c r="L555" s="20"/>
      <c r="M555" s="20"/>
      <c r="N555" s="20"/>
      <c r="O555" s="18"/>
      <c r="P555" s="12"/>
      <c r="Q555" s="9"/>
    </row>
    <row r="556" spans="1:17" ht="12.75">
      <c r="A556" s="10"/>
      <c r="B556" s="12"/>
      <c r="C556" s="12"/>
      <c r="D556" s="12"/>
      <c r="E556" s="12"/>
      <c r="F556" s="12"/>
      <c r="G556" s="12"/>
      <c r="H556" s="18"/>
      <c r="I556" s="20"/>
      <c r="J556" s="12"/>
      <c r="K556" s="18"/>
      <c r="L556" s="20"/>
      <c r="M556" s="20"/>
      <c r="N556" s="20"/>
      <c r="O556" s="18"/>
      <c r="P556" s="12"/>
      <c r="Q556" s="9"/>
    </row>
    <row r="557" spans="1:17" ht="12.75">
      <c r="A557" s="10"/>
      <c r="B557" s="12"/>
      <c r="C557" s="12"/>
      <c r="D557" s="12"/>
      <c r="E557" s="12"/>
      <c r="F557" s="12"/>
      <c r="G557" s="12"/>
      <c r="H557" s="18"/>
      <c r="I557" s="20"/>
      <c r="J557" s="12"/>
      <c r="K557" s="18"/>
      <c r="L557" s="20"/>
      <c r="M557" s="20"/>
      <c r="N557" s="20"/>
      <c r="O557" s="18"/>
      <c r="P557" s="12"/>
      <c r="Q557" s="9"/>
    </row>
    <row r="558" spans="1:17" ht="12.75">
      <c r="A558" s="10"/>
      <c r="B558" s="12"/>
      <c r="C558" s="12"/>
      <c r="D558" s="12"/>
      <c r="E558" s="12"/>
      <c r="F558" s="12"/>
      <c r="G558" s="12"/>
      <c r="H558" s="18"/>
      <c r="I558" s="20"/>
      <c r="J558" s="12"/>
      <c r="K558" s="18"/>
      <c r="L558" s="20"/>
      <c r="M558" s="20"/>
      <c r="N558" s="20"/>
      <c r="O558" s="18"/>
      <c r="P558" s="12"/>
      <c r="Q558" s="9"/>
    </row>
    <row r="559" spans="1:17" ht="12.75">
      <c r="A559" s="10"/>
      <c r="B559" s="12"/>
      <c r="C559" s="12"/>
      <c r="D559" s="12"/>
      <c r="E559" s="12"/>
      <c r="F559" s="12"/>
      <c r="G559" s="12"/>
      <c r="H559" s="18"/>
      <c r="I559" s="20"/>
      <c r="J559" s="12"/>
      <c r="K559" s="18"/>
      <c r="L559" s="20"/>
      <c r="M559" s="20"/>
      <c r="N559" s="20"/>
      <c r="O559" s="18"/>
      <c r="P559" s="12"/>
      <c r="Q559" s="9"/>
    </row>
    <row r="560" spans="1:17" ht="12.75">
      <c r="A560" s="10"/>
      <c r="B560" s="12"/>
      <c r="C560" s="12"/>
      <c r="D560" s="12"/>
      <c r="E560" s="12"/>
      <c r="F560" s="12"/>
      <c r="G560" s="12"/>
      <c r="H560" s="18"/>
      <c r="I560" s="20"/>
      <c r="J560" s="12"/>
      <c r="K560" s="18"/>
      <c r="L560" s="20"/>
      <c r="M560" s="20"/>
      <c r="N560" s="20"/>
      <c r="O560" s="18"/>
      <c r="P560" s="12"/>
      <c r="Q560" s="9"/>
    </row>
    <row r="561" spans="1:17" ht="12.75">
      <c r="A561" s="10"/>
      <c r="B561" s="12"/>
      <c r="C561" s="12"/>
      <c r="D561" s="12"/>
      <c r="E561" s="12"/>
      <c r="F561" s="12"/>
      <c r="G561" s="12"/>
      <c r="H561" s="18"/>
      <c r="I561" s="20"/>
      <c r="J561" s="12"/>
      <c r="K561" s="18"/>
      <c r="L561" s="20"/>
      <c r="M561" s="20"/>
      <c r="N561" s="20"/>
      <c r="O561" s="18"/>
      <c r="P561" s="12"/>
      <c r="Q561" s="9"/>
    </row>
    <row r="562" spans="1:17" ht="12.75">
      <c r="A562" s="10"/>
      <c r="B562" s="12"/>
      <c r="C562" s="12"/>
      <c r="D562" s="12"/>
      <c r="E562" s="12"/>
      <c r="F562" s="12"/>
      <c r="G562" s="12"/>
      <c r="H562" s="18"/>
      <c r="I562" s="20"/>
      <c r="J562" s="12"/>
      <c r="K562" s="18"/>
      <c r="L562" s="20"/>
      <c r="M562" s="20"/>
      <c r="N562" s="20"/>
      <c r="O562" s="18"/>
      <c r="P562" s="12"/>
      <c r="Q562" s="9"/>
    </row>
    <row r="563" spans="1:17" ht="12.75">
      <c r="A563" s="10"/>
      <c r="B563" s="12"/>
      <c r="C563" s="12"/>
      <c r="D563" s="12"/>
      <c r="E563" s="12"/>
      <c r="F563" s="12"/>
      <c r="G563" s="12"/>
      <c r="H563" s="18"/>
      <c r="I563" s="20"/>
      <c r="J563" s="12"/>
      <c r="K563" s="18"/>
      <c r="L563" s="20"/>
      <c r="M563" s="20"/>
      <c r="N563" s="20"/>
      <c r="O563" s="18"/>
      <c r="P563" s="12"/>
      <c r="Q563" s="9"/>
    </row>
    <row r="564" spans="1:17" ht="12.75">
      <c r="A564" s="10"/>
      <c r="B564" s="12"/>
      <c r="C564" s="12"/>
      <c r="D564" s="12"/>
      <c r="E564" s="12"/>
      <c r="F564" s="12"/>
      <c r="G564" s="12"/>
      <c r="H564" s="18"/>
      <c r="I564" s="20"/>
      <c r="J564" s="12"/>
      <c r="K564" s="18"/>
      <c r="L564" s="20"/>
      <c r="M564" s="20"/>
      <c r="N564" s="20"/>
      <c r="O564" s="18"/>
      <c r="P564" s="12"/>
      <c r="Q564" s="9"/>
    </row>
    <row r="565" spans="1:17" ht="12.75">
      <c r="A565" s="10"/>
      <c r="B565" s="12"/>
      <c r="C565" s="12"/>
      <c r="D565" s="12"/>
      <c r="E565" s="12"/>
      <c r="F565" s="12"/>
      <c r="G565" s="12"/>
      <c r="H565" s="18"/>
      <c r="I565" s="20"/>
      <c r="J565" s="12"/>
      <c r="K565" s="18"/>
      <c r="L565" s="20"/>
      <c r="M565" s="20"/>
      <c r="N565" s="20"/>
      <c r="O565" s="18"/>
      <c r="P565" s="12"/>
      <c r="Q565" s="9"/>
    </row>
    <row r="566" spans="1:17" ht="12.75">
      <c r="A566" s="10"/>
      <c r="B566" s="12"/>
      <c r="C566" s="12"/>
      <c r="D566" s="12"/>
      <c r="E566" s="12"/>
      <c r="F566" s="12"/>
      <c r="G566" s="12"/>
      <c r="H566" s="18"/>
      <c r="I566" s="20"/>
      <c r="J566" s="12"/>
      <c r="K566" s="18"/>
      <c r="L566" s="20"/>
      <c r="M566" s="20"/>
      <c r="N566" s="20"/>
      <c r="O566" s="18"/>
      <c r="P566" s="12"/>
      <c r="Q566" s="9"/>
    </row>
    <row r="567" spans="1:17" ht="12.75">
      <c r="A567" s="10"/>
      <c r="B567" s="12"/>
      <c r="C567" s="12"/>
      <c r="D567" s="12"/>
      <c r="E567" s="12"/>
      <c r="F567" s="12"/>
      <c r="G567" s="12"/>
      <c r="H567" s="18"/>
      <c r="I567" s="20"/>
      <c r="J567" s="12"/>
      <c r="K567" s="18"/>
      <c r="L567" s="20"/>
      <c r="M567" s="20"/>
      <c r="N567" s="20"/>
      <c r="O567" s="18"/>
      <c r="P567" s="12"/>
      <c r="Q567" s="9"/>
    </row>
    <row r="568" spans="1:17" ht="12.75">
      <c r="A568" s="10"/>
      <c r="B568" s="12"/>
      <c r="C568" s="12"/>
      <c r="D568" s="12"/>
      <c r="E568" s="12"/>
      <c r="F568" s="12"/>
      <c r="G568" s="12"/>
      <c r="H568" s="18"/>
      <c r="I568" s="20"/>
      <c r="J568" s="12"/>
      <c r="K568" s="18"/>
      <c r="L568" s="20"/>
      <c r="M568" s="20"/>
      <c r="N568" s="20"/>
      <c r="O568" s="18"/>
      <c r="P568" s="12"/>
      <c r="Q568" s="9"/>
    </row>
    <row r="569" spans="1:17" ht="12.75">
      <c r="A569" s="10"/>
      <c r="B569" s="12"/>
      <c r="C569" s="12"/>
      <c r="D569" s="12"/>
      <c r="E569" s="12"/>
      <c r="F569" s="12"/>
      <c r="G569" s="12"/>
      <c r="H569" s="18"/>
      <c r="I569" s="20"/>
      <c r="J569" s="12"/>
      <c r="K569" s="18"/>
      <c r="L569" s="20"/>
      <c r="M569" s="20"/>
      <c r="N569" s="20"/>
      <c r="O569" s="18"/>
      <c r="P569" s="12"/>
      <c r="Q569" s="9"/>
    </row>
    <row r="570" spans="1:17" ht="12.75">
      <c r="A570" s="10"/>
      <c r="B570" s="12"/>
      <c r="C570" s="12"/>
      <c r="D570" s="12"/>
      <c r="E570" s="12"/>
      <c r="F570" s="12"/>
      <c r="G570" s="12"/>
      <c r="H570" s="18"/>
      <c r="I570" s="20"/>
      <c r="J570" s="12"/>
      <c r="K570" s="18"/>
      <c r="L570" s="20"/>
      <c r="M570" s="20"/>
      <c r="N570" s="20"/>
      <c r="O570" s="18"/>
      <c r="P570" s="12"/>
      <c r="Q570" s="9"/>
    </row>
    <row r="571" spans="1:17" ht="12.75">
      <c r="A571" s="10"/>
      <c r="B571" s="12"/>
      <c r="C571" s="12"/>
      <c r="D571" s="12"/>
      <c r="E571" s="12"/>
      <c r="F571" s="12"/>
      <c r="G571" s="12"/>
      <c r="H571" s="18"/>
      <c r="I571" s="20"/>
      <c r="J571" s="12"/>
      <c r="K571" s="18"/>
      <c r="L571" s="20"/>
      <c r="M571" s="20"/>
      <c r="N571" s="20"/>
      <c r="O571" s="18"/>
      <c r="P571" s="12"/>
      <c r="Q571" s="9"/>
    </row>
    <row r="572" spans="1:17" ht="12.75">
      <c r="A572" s="10"/>
      <c r="B572" s="12"/>
      <c r="C572" s="12"/>
      <c r="D572" s="12"/>
      <c r="E572" s="12"/>
      <c r="F572" s="12"/>
      <c r="G572" s="12"/>
      <c r="H572" s="18"/>
      <c r="I572" s="20"/>
      <c r="J572" s="12"/>
      <c r="K572" s="18"/>
      <c r="L572" s="20"/>
      <c r="M572" s="20"/>
      <c r="N572" s="20"/>
      <c r="O572" s="18"/>
      <c r="P572" s="12"/>
      <c r="Q572" s="9"/>
    </row>
    <row r="573" spans="1:17" ht="12.75">
      <c r="A573" s="10"/>
      <c r="B573" s="12"/>
      <c r="C573" s="12"/>
      <c r="D573" s="12"/>
      <c r="E573" s="12"/>
      <c r="F573" s="12"/>
      <c r="G573" s="12"/>
      <c r="H573" s="18"/>
      <c r="I573" s="20"/>
      <c r="J573" s="12"/>
      <c r="K573" s="18"/>
      <c r="L573" s="20"/>
      <c r="M573" s="20"/>
      <c r="N573" s="20"/>
      <c r="O573" s="18"/>
      <c r="P573" s="12"/>
      <c r="Q573" s="9"/>
    </row>
    <row r="574" spans="1:17" ht="12.75">
      <c r="A574" s="10"/>
      <c r="B574" s="12"/>
      <c r="C574" s="12"/>
      <c r="D574" s="12"/>
      <c r="E574" s="12"/>
      <c r="F574" s="12"/>
      <c r="G574" s="12"/>
      <c r="H574" s="18"/>
      <c r="I574" s="20"/>
      <c r="J574" s="12"/>
      <c r="K574" s="18"/>
      <c r="L574" s="20"/>
      <c r="M574" s="20"/>
      <c r="N574" s="20"/>
      <c r="O574" s="18"/>
      <c r="P574" s="12"/>
      <c r="Q574" s="9"/>
    </row>
    <row r="575" spans="1:17" ht="12.75">
      <c r="A575" s="10"/>
      <c r="B575" s="12"/>
      <c r="C575" s="12"/>
      <c r="D575" s="12"/>
      <c r="E575" s="12"/>
      <c r="F575" s="12"/>
      <c r="G575" s="12"/>
      <c r="H575" s="18"/>
      <c r="I575" s="20"/>
      <c r="J575" s="12"/>
      <c r="K575" s="18"/>
      <c r="L575" s="20"/>
      <c r="M575" s="20"/>
      <c r="N575" s="20"/>
      <c r="O575" s="18"/>
      <c r="P575" s="12"/>
      <c r="Q575" s="9"/>
    </row>
    <row r="576" spans="1:17" ht="12.75">
      <c r="A576" s="10"/>
      <c r="B576" s="12"/>
      <c r="C576" s="12"/>
      <c r="D576" s="12"/>
      <c r="E576" s="12"/>
      <c r="F576" s="12"/>
      <c r="G576" s="12"/>
      <c r="H576" s="18"/>
      <c r="I576" s="20"/>
      <c r="J576" s="12"/>
      <c r="K576" s="18"/>
      <c r="L576" s="20"/>
      <c r="M576" s="20"/>
      <c r="N576" s="20"/>
      <c r="O576" s="18"/>
      <c r="P576" s="12"/>
      <c r="Q576" s="9"/>
    </row>
    <row r="577" spans="1:17" ht="12.75">
      <c r="A577" s="536" t="s">
        <v>465</v>
      </c>
      <c r="B577" s="536"/>
      <c r="C577" s="536"/>
      <c r="D577" s="536"/>
      <c r="E577" s="536"/>
      <c r="F577" s="536"/>
      <c r="G577" s="537"/>
      <c r="H577" s="157">
        <f>SUM(H534:H576)</f>
        <v>0</v>
      </c>
      <c r="I577" s="21">
        <f>SUM(I534:I576)</f>
        <v>0</v>
      </c>
      <c r="J577" s="154"/>
      <c r="K577" s="19">
        <f>SUM(K534:K576)</f>
        <v>0</v>
      </c>
      <c r="L577" s="21">
        <f>SUM(L534:L576)</f>
        <v>0</v>
      </c>
      <c r="M577" s="21">
        <f>SUM(M534:M576)</f>
        <v>0</v>
      </c>
      <c r="N577" s="21">
        <f>SUM(N534:N576)</f>
        <v>0</v>
      </c>
      <c r="O577" s="155"/>
      <c r="P577" s="122"/>
      <c r="Q577" s="9"/>
    </row>
    <row r="578" spans="1:17" ht="15.75">
      <c r="A578" s="539" t="s">
        <v>497</v>
      </c>
      <c r="B578" s="539"/>
      <c r="C578" s="539"/>
      <c r="D578" s="539"/>
      <c r="E578" s="539"/>
      <c r="F578" s="539"/>
      <c r="G578" s="539"/>
      <c r="H578" s="158">
        <f>H577+H525+H472+H419+H366+H313+H260+H207+H154+H101+H48</f>
        <v>0</v>
      </c>
      <c r="I578" s="159">
        <f>I577+I525+I472+I419+I366+I313+I260+I207+I154+I101+I48</f>
        <v>0</v>
      </c>
      <c r="J578" s="120"/>
      <c r="K578" s="158">
        <f>K577+K525+K472+K419+K366+K313+K260+K207+K154+K101+K48</f>
        <v>0</v>
      </c>
      <c r="L578" s="159">
        <f>L577+L525+L472+L419+L366+L313+L260+L207+L154+L101+L48</f>
        <v>0</v>
      </c>
      <c r="M578" s="159">
        <f>M577+M525+M472+M419+M366+M313+M260+M207+M154+M101+M48</f>
        <v>0</v>
      </c>
      <c r="N578" s="159">
        <f>N577+N525+N472+N419+N366+N313+N260+N207+N154+N101+N48</f>
        <v>0</v>
      </c>
      <c r="O578" s="155"/>
      <c r="P578" s="122"/>
      <c r="Q578" s="9"/>
    </row>
    <row r="579" spans="1:17" ht="12.75">
      <c r="A579" s="1" t="e">
        <f>CONCATENATE("Число порядкових номерів на сторінці: ",ЧислоПрописом(COUNTA(A534:A576))," (з ",A534," по ",A576,")")</f>
        <v>#NAME?</v>
      </c>
      <c r="B579" s="122"/>
      <c r="C579" s="122"/>
      <c r="D579" s="122"/>
      <c r="E579" s="122"/>
      <c r="F579" s="122"/>
      <c r="G579" s="135" t="e">
        <f>CONCATENATE("Загальна кількість у натуральних вимірах фактично на сторінці: ",ЧислоПрописом(H577))</f>
        <v>#NAME?</v>
      </c>
      <c r="H579" s="155"/>
      <c r="I579" s="156"/>
      <c r="J579" s="154"/>
      <c r="K579" s="155"/>
      <c r="L579" s="156"/>
      <c r="M579" s="156"/>
      <c r="N579" s="156"/>
      <c r="O579" s="155"/>
      <c r="P579" s="122"/>
      <c r="Q579" s="9"/>
    </row>
    <row r="580" spans="2:17" ht="12.75">
      <c r="B580" s="132"/>
      <c r="C580" s="132"/>
      <c r="E580" s="122"/>
      <c r="G580" s="135" t="e">
        <f>CONCATENATE("Загальна кількість у натуральних вимірах за даними бухобліку на сторінці: ",ЧислоПрописом(K577))</f>
        <v>#NAME?</v>
      </c>
      <c r="H580" s="155"/>
      <c r="I580" s="156"/>
      <c r="J580" s="154"/>
      <c r="K580" s="155"/>
      <c r="L580" s="156"/>
      <c r="M580" s="156"/>
      <c r="N580" s="156"/>
      <c r="O580" s="155"/>
      <c r="P580" s="122"/>
      <c r="Q580" s="9"/>
    </row>
    <row r="581" spans="1:9" ht="15.75">
      <c r="A581" s="8"/>
      <c r="B581" s="14"/>
      <c r="C581" s="14"/>
      <c r="D581" s="14"/>
      <c r="E581" s="14"/>
      <c r="F581" s="14"/>
      <c r="G581" s="14"/>
      <c r="H581" s="14"/>
      <c r="I581" s="14"/>
    </row>
    <row r="582" spans="1:3" ht="15.75">
      <c r="A582" s="6" t="s">
        <v>35</v>
      </c>
      <c r="C582" s="4" t="e">
        <f>CONCATENATE("а) кількість порядкових номерів - ",ЧислоПрописом(COUNT(A534:A576,A481:A524,A428:A471,A375:A418,A322:A365,A269:A312,A216:A259,A163:A206,A110:A153,A57:A100,A42:A47)))</f>
        <v>#NAME?</v>
      </c>
    </row>
    <row r="583" spans="3:6" ht="12" customHeight="1">
      <c r="C583" s="4"/>
      <c r="F583" s="15" t="s">
        <v>28</v>
      </c>
    </row>
    <row r="584" spans="1:9" ht="15.75">
      <c r="A584" s="2" t="s">
        <v>29</v>
      </c>
      <c r="C584" s="6" t="e">
        <f>CONCATENATE("б) загальна кількість одиниць,  фактично - ",ЧислоПрописом(H578))</f>
        <v>#NAME?</v>
      </c>
      <c r="I584" s="16"/>
    </row>
    <row r="585" spans="3:7" ht="11.25" customHeight="1">
      <c r="C585" s="4"/>
      <c r="D585" s="13" t="s">
        <v>30</v>
      </c>
      <c r="G585" s="15" t="s">
        <v>28</v>
      </c>
    </row>
    <row r="586" spans="1:9" ht="15.75">
      <c r="A586" s="2" t="s">
        <v>31</v>
      </c>
      <c r="C586" s="6" t="e">
        <f>CONCATENATE("в) вартість фактична - ",СумаПрописом(I578))</f>
        <v>#NAME?</v>
      </c>
      <c r="I586" s="16"/>
    </row>
    <row r="587" spans="3:5" ht="11.25" customHeight="1">
      <c r="C587" s="4"/>
      <c r="E587" s="15" t="s">
        <v>28</v>
      </c>
    </row>
    <row r="588" spans="3:9" ht="15.75">
      <c r="C588" s="6" t="e">
        <f>CONCATENATE("г) загальна кількість одиниць,  за даними бухгалтерського обліку - ",ЧислоПрописом(K578))</f>
        <v>#NAME?</v>
      </c>
      <c r="I588" s="16"/>
    </row>
    <row r="589" spans="1:9" ht="12" customHeight="1">
      <c r="A589" s="2" t="s">
        <v>29</v>
      </c>
      <c r="C589" s="4"/>
      <c r="I589" s="15" t="s">
        <v>28</v>
      </c>
    </row>
    <row r="590" spans="1:9" ht="15.75">
      <c r="A590" s="2" t="s">
        <v>32</v>
      </c>
      <c r="C590" s="6" t="e">
        <f>CONCATENATE("ґ) вартість за даними бухгалтерського обліку - ",СумаПрописом(L578))</f>
        <v>#NAME?</v>
      </c>
      <c r="I590" s="16"/>
    </row>
    <row r="591" spans="1:13" ht="12.75">
      <c r="A591" s="160" t="s">
        <v>33</v>
      </c>
      <c r="B591" s="161"/>
      <c r="C591" s="161"/>
      <c r="D591" s="161"/>
      <c r="E591" s="161"/>
      <c r="F591" s="161"/>
      <c r="G591" s="161"/>
      <c r="H591" s="161"/>
      <c r="I591" s="162" t="s">
        <v>28</v>
      </c>
      <c r="J591" s="161"/>
      <c r="K591" s="161"/>
      <c r="L591" s="161"/>
      <c r="M591" s="161"/>
    </row>
    <row r="592" spans="1:13" ht="15.75">
      <c r="A592" s="163" t="s">
        <v>126</v>
      </c>
      <c r="B592" s="164"/>
      <c r="C592" s="540">
        <f>Заполнить!$B$12</f>
        <v>0</v>
      </c>
      <c r="D592" s="540"/>
      <c r="E592" s="540"/>
      <c r="F592" s="540"/>
      <c r="G592" s="540"/>
      <c r="H592" s="166"/>
      <c r="I592" s="167"/>
      <c r="J592" s="166"/>
      <c r="K592" s="541">
        <f>Заполнить!$H$12</f>
        <v>0</v>
      </c>
      <c r="L592" s="541"/>
      <c r="M592" s="541"/>
    </row>
    <row r="593" spans="1:13" ht="12.75">
      <c r="A593" s="164"/>
      <c r="B593" s="164"/>
      <c r="C593" s="542" t="s">
        <v>7</v>
      </c>
      <c r="D593" s="542"/>
      <c r="E593" s="542"/>
      <c r="F593" s="542"/>
      <c r="G593" s="542"/>
      <c r="H593" s="169"/>
      <c r="I593" s="168" t="s">
        <v>8</v>
      </c>
      <c r="J593" s="169"/>
      <c r="K593" s="542" t="s">
        <v>48</v>
      </c>
      <c r="L593" s="542"/>
      <c r="M593" s="542"/>
    </row>
    <row r="594" spans="1:13" ht="15.75">
      <c r="A594" s="163" t="s">
        <v>127</v>
      </c>
      <c r="B594" s="164"/>
      <c r="C594" s="540">
        <f>Заполнить!$B$13</f>
        <v>0</v>
      </c>
      <c r="D594" s="540"/>
      <c r="E594" s="540"/>
      <c r="F594" s="540"/>
      <c r="G594" s="540"/>
      <c r="H594" s="166"/>
      <c r="I594" s="167"/>
      <c r="J594" s="166"/>
      <c r="K594" s="541">
        <f>Заполнить!$H$13</f>
        <v>0</v>
      </c>
      <c r="L594" s="541"/>
      <c r="M594" s="541"/>
    </row>
    <row r="595" spans="1:13" ht="12.75">
      <c r="A595" s="164"/>
      <c r="B595" s="164"/>
      <c r="C595" s="542" t="s">
        <v>7</v>
      </c>
      <c r="D595" s="542"/>
      <c r="E595" s="542"/>
      <c r="F595" s="542"/>
      <c r="G595" s="542"/>
      <c r="H595" s="169"/>
      <c r="I595" s="168" t="s">
        <v>8</v>
      </c>
      <c r="J595" s="169"/>
      <c r="K595" s="542" t="s">
        <v>48</v>
      </c>
      <c r="L595" s="542"/>
      <c r="M595" s="542"/>
    </row>
    <row r="596" spans="1:16" ht="15.75">
      <c r="A596" s="164"/>
      <c r="B596" s="164"/>
      <c r="C596" s="540">
        <f>Заполнить!$B$14</f>
        <v>0</v>
      </c>
      <c r="D596" s="540"/>
      <c r="E596" s="540"/>
      <c r="F596" s="540"/>
      <c r="G596" s="540"/>
      <c r="H596" s="166"/>
      <c r="I596" s="167"/>
      <c r="J596" s="166"/>
      <c r="K596" s="541">
        <f>Заполнить!$H$14</f>
        <v>0</v>
      </c>
      <c r="L596" s="541"/>
      <c r="M596" s="541"/>
      <c r="N596" s="6"/>
      <c r="O596" s="6"/>
      <c r="P596" s="6"/>
    </row>
    <row r="597" spans="1:16" ht="12.75" customHeight="1">
      <c r="A597" s="164"/>
      <c r="B597" s="164"/>
      <c r="C597" s="542" t="s">
        <v>7</v>
      </c>
      <c r="D597" s="542"/>
      <c r="E597" s="542"/>
      <c r="F597" s="542"/>
      <c r="G597" s="542"/>
      <c r="H597" s="169"/>
      <c r="I597" s="168" t="s">
        <v>8</v>
      </c>
      <c r="J597" s="169"/>
      <c r="K597" s="542" t="s">
        <v>48</v>
      </c>
      <c r="L597" s="542"/>
      <c r="M597" s="542"/>
      <c r="N597" s="6"/>
      <c r="O597" s="6"/>
      <c r="P597" s="6"/>
    </row>
    <row r="598" spans="1:16" ht="15.75">
      <c r="A598" s="164"/>
      <c r="B598" s="164"/>
      <c r="C598" s="540">
        <f>Заполнить!$B$15</f>
        <v>0</v>
      </c>
      <c r="D598" s="540"/>
      <c r="E598" s="540"/>
      <c r="F598" s="540"/>
      <c r="G598" s="540"/>
      <c r="H598" s="166"/>
      <c r="I598" s="167"/>
      <c r="J598" s="166"/>
      <c r="K598" s="541">
        <f>Заполнить!$H$15</f>
        <v>0</v>
      </c>
      <c r="L598" s="541"/>
      <c r="M598" s="541"/>
      <c r="N598" s="6"/>
      <c r="O598" s="6"/>
      <c r="P598" s="6"/>
    </row>
    <row r="599" spans="1:16" ht="12.75" customHeight="1">
      <c r="A599" s="164"/>
      <c r="B599" s="164"/>
      <c r="C599" s="542" t="s">
        <v>7</v>
      </c>
      <c r="D599" s="542"/>
      <c r="E599" s="542"/>
      <c r="F599" s="542"/>
      <c r="G599" s="542"/>
      <c r="H599" s="169"/>
      <c r="I599" s="168" t="s">
        <v>8</v>
      </c>
      <c r="J599" s="169"/>
      <c r="K599" s="542" t="s">
        <v>48</v>
      </c>
      <c r="L599" s="542"/>
      <c r="M599" s="542"/>
      <c r="N599" s="6"/>
      <c r="O599" s="6"/>
      <c r="P599" s="6"/>
    </row>
    <row r="600" spans="1:16" ht="12.75" customHeight="1">
      <c r="A600" s="164"/>
      <c r="B600" s="164"/>
      <c r="C600" s="540">
        <f>Заполнить!$B$16</f>
        <v>0</v>
      </c>
      <c r="D600" s="540"/>
      <c r="E600" s="540"/>
      <c r="F600" s="540"/>
      <c r="G600" s="540"/>
      <c r="H600" s="166"/>
      <c r="I600" s="167"/>
      <c r="J600" s="166"/>
      <c r="K600" s="541">
        <f>Заполнить!$H$16</f>
        <v>0</v>
      </c>
      <c r="L600" s="541"/>
      <c r="M600" s="541"/>
      <c r="N600" s="6"/>
      <c r="O600" s="6"/>
      <c r="P600" s="6"/>
    </row>
    <row r="601" spans="1:16" ht="12.75" customHeight="1">
      <c r="A601" s="164"/>
      <c r="B601" s="164"/>
      <c r="C601" s="542" t="s">
        <v>7</v>
      </c>
      <c r="D601" s="542"/>
      <c r="E601" s="542"/>
      <c r="F601" s="542"/>
      <c r="G601" s="542"/>
      <c r="H601" s="169"/>
      <c r="I601" s="168" t="s">
        <v>8</v>
      </c>
      <c r="J601" s="169"/>
      <c r="K601" s="542" t="s">
        <v>48</v>
      </c>
      <c r="L601" s="542"/>
      <c r="M601" s="542"/>
      <c r="N601" s="6"/>
      <c r="O601" s="6"/>
      <c r="P601" s="6"/>
    </row>
    <row r="602" spans="1:16" ht="12.75" customHeight="1" hidden="1">
      <c r="A602" s="164"/>
      <c r="B602" s="164"/>
      <c r="C602" s="540">
        <f>Заполнить!$B$17</f>
        <v>0</v>
      </c>
      <c r="D602" s="540"/>
      <c r="E602" s="540"/>
      <c r="F602" s="540"/>
      <c r="G602" s="540"/>
      <c r="H602" s="166"/>
      <c r="I602" s="167"/>
      <c r="J602" s="166"/>
      <c r="K602" s="541">
        <f>Заполнить!$H$17</f>
        <v>0</v>
      </c>
      <c r="L602" s="541"/>
      <c r="M602" s="541"/>
      <c r="N602" s="6"/>
      <c r="O602" s="6"/>
      <c r="P602" s="6"/>
    </row>
    <row r="603" spans="1:16" ht="12.75" customHeight="1" hidden="1">
      <c r="A603" s="164"/>
      <c r="B603" s="164"/>
      <c r="C603" s="542" t="s">
        <v>7</v>
      </c>
      <c r="D603" s="542"/>
      <c r="E603" s="542"/>
      <c r="F603" s="542"/>
      <c r="G603" s="542"/>
      <c r="H603" s="169"/>
      <c r="I603" s="168" t="s">
        <v>8</v>
      </c>
      <c r="J603" s="169"/>
      <c r="K603" s="542" t="s">
        <v>48</v>
      </c>
      <c r="L603" s="542"/>
      <c r="M603" s="542"/>
      <c r="N603" s="6"/>
      <c r="O603" s="6"/>
      <c r="P603" s="6"/>
    </row>
    <row r="604" spans="1:16" ht="12.75" customHeight="1" hidden="1">
      <c r="A604" s="164"/>
      <c r="B604" s="164"/>
      <c r="C604" s="540">
        <f>Заполнить!$B$18</f>
        <v>0</v>
      </c>
      <c r="D604" s="540"/>
      <c r="E604" s="540"/>
      <c r="F604" s="540"/>
      <c r="G604" s="540"/>
      <c r="H604" s="166"/>
      <c r="I604" s="167"/>
      <c r="J604" s="166"/>
      <c r="K604" s="541">
        <f>Заполнить!$H$18</f>
        <v>0</v>
      </c>
      <c r="L604" s="541"/>
      <c r="M604" s="541"/>
      <c r="N604" s="6"/>
      <c r="O604" s="6"/>
      <c r="P604" s="6"/>
    </row>
    <row r="605" spans="1:16" ht="12.75" customHeight="1" hidden="1">
      <c r="A605" s="164"/>
      <c r="B605" s="164"/>
      <c r="C605" s="542" t="s">
        <v>7</v>
      </c>
      <c r="D605" s="542"/>
      <c r="E605" s="542"/>
      <c r="F605" s="542"/>
      <c r="G605" s="542"/>
      <c r="H605" s="169"/>
      <c r="I605" s="168" t="s">
        <v>8</v>
      </c>
      <c r="J605" s="169"/>
      <c r="K605" s="542" t="s">
        <v>48</v>
      </c>
      <c r="L605" s="542"/>
      <c r="M605" s="542"/>
      <c r="N605" s="6"/>
      <c r="O605" s="6"/>
      <c r="P605" s="6"/>
    </row>
    <row r="606" spans="1:16" ht="12.75" customHeight="1" hidden="1">
      <c r="A606" s="164"/>
      <c r="B606" s="164"/>
      <c r="C606" s="540">
        <f>Заполнить!$B$19</f>
        <v>0</v>
      </c>
      <c r="D606" s="540"/>
      <c r="E606" s="540"/>
      <c r="F606" s="540"/>
      <c r="G606" s="540"/>
      <c r="H606" s="166"/>
      <c r="I606" s="167"/>
      <c r="J606" s="166"/>
      <c r="K606" s="541">
        <f>Заполнить!$H$19</f>
        <v>0</v>
      </c>
      <c r="L606" s="541"/>
      <c r="M606" s="541"/>
      <c r="N606" s="6"/>
      <c r="O606" s="6"/>
      <c r="P606" s="6"/>
    </row>
    <row r="607" spans="1:16" ht="12.75" customHeight="1" hidden="1">
      <c r="A607" s="164"/>
      <c r="B607" s="164"/>
      <c r="C607" s="542" t="s">
        <v>7</v>
      </c>
      <c r="D607" s="542"/>
      <c r="E607" s="542"/>
      <c r="F607" s="542"/>
      <c r="G607" s="542"/>
      <c r="H607" s="169"/>
      <c r="I607" s="168" t="s">
        <v>8</v>
      </c>
      <c r="J607" s="169"/>
      <c r="K607" s="542" t="s">
        <v>48</v>
      </c>
      <c r="L607" s="542"/>
      <c r="M607" s="542"/>
      <c r="N607" s="6"/>
      <c r="O607" s="6"/>
      <c r="P607" s="6"/>
    </row>
    <row r="608" spans="1:16" ht="12.75" customHeight="1" hidden="1">
      <c r="A608" s="164"/>
      <c r="B608" s="164"/>
      <c r="C608" s="540">
        <f>Заполнить!$B$20</f>
        <v>0</v>
      </c>
      <c r="D608" s="540"/>
      <c r="E608" s="540"/>
      <c r="F608" s="540"/>
      <c r="G608" s="540"/>
      <c r="H608" s="166"/>
      <c r="I608" s="167"/>
      <c r="J608" s="166"/>
      <c r="K608" s="541">
        <f>Заполнить!$H$20</f>
        <v>0</v>
      </c>
      <c r="L608" s="541"/>
      <c r="M608" s="541"/>
      <c r="N608" s="6"/>
      <c r="O608" s="6"/>
      <c r="P608" s="6"/>
    </row>
    <row r="609" spans="1:16" ht="12.75" customHeight="1" hidden="1">
      <c r="A609" s="164"/>
      <c r="B609" s="164"/>
      <c r="C609" s="542" t="s">
        <v>7</v>
      </c>
      <c r="D609" s="542"/>
      <c r="E609" s="542"/>
      <c r="F609" s="542"/>
      <c r="G609" s="542"/>
      <c r="H609" s="169"/>
      <c r="I609" s="168" t="s">
        <v>8</v>
      </c>
      <c r="J609" s="169"/>
      <c r="K609" s="542" t="s">
        <v>48</v>
      </c>
      <c r="L609" s="542"/>
      <c r="M609" s="542"/>
      <c r="N609" s="6"/>
      <c r="O609" s="6"/>
      <c r="P609" s="6"/>
    </row>
    <row r="610" spans="1:16" ht="12.75" customHeight="1" hidden="1">
      <c r="A610" s="164"/>
      <c r="B610" s="164"/>
      <c r="C610" s="540">
        <f>Заполнить!$B$21</f>
        <v>0</v>
      </c>
      <c r="D610" s="540"/>
      <c r="E610" s="540"/>
      <c r="F610" s="540"/>
      <c r="G610" s="540"/>
      <c r="H610" s="166"/>
      <c r="I610" s="167"/>
      <c r="J610" s="166"/>
      <c r="K610" s="541">
        <f>Заполнить!$H$21</f>
        <v>0</v>
      </c>
      <c r="L610" s="541"/>
      <c r="M610" s="541"/>
      <c r="N610" s="6"/>
      <c r="O610" s="6"/>
      <c r="P610" s="6"/>
    </row>
    <row r="611" spans="1:16" ht="12.75" customHeight="1" hidden="1">
      <c r="A611" s="164"/>
      <c r="B611" s="164"/>
      <c r="C611" s="542" t="s">
        <v>7</v>
      </c>
      <c r="D611" s="542"/>
      <c r="E611" s="542"/>
      <c r="F611" s="542"/>
      <c r="G611" s="542"/>
      <c r="H611" s="169"/>
      <c r="I611" s="168" t="s">
        <v>8</v>
      </c>
      <c r="J611" s="169"/>
      <c r="K611" s="542" t="s">
        <v>48</v>
      </c>
      <c r="L611" s="542"/>
      <c r="M611" s="542"/>
      <c r="N611" s="6"/>
      <c r="O611" s="6"/>
      <c r="P611" s="6"/>
    </row>
    <row r="612" spans="1:16" ht="12.75" customHeight="1" hidden="1">
      <c r="A612" s="164"/>
      <c r="B612" s="164"/>
      <c r="C612" s="540">
        <f>Заполнить!$B$22</f>
        <v>0</v>
      </c>
      <c r="D612" s="540"/>
      <c r="E612" s="540"/>
      <c r="F612" s="540"/>
      <c r="G612" s="540"/>
      <c r="H612" s="166"/>
      <c r="I612" s="167"/>
      <c r="J612" s="166"/>
      <c r="K612" s="541">
        <f>Заполнить!$H$22</f>
        <v>0</v>
      </c>
      <c r="L612" s="541"/>
      <c r="M612" s="541"/>
      <c r="N612" s="6"/>
      <c r="O612" s="6"/>
      <c r="P612" s="6"/>
    </row>
    <row r="613" spans="1:16" ht="12.75" customHeight="1" hidden="1">
      <c r="A613" s="164"/>
      <c r="B613" s="164"/>
      <c r="C613" s="542" t="s">
        <v>7</v>
      </c>
      <c r="D613" s="542"/>
      <c r="E613" s="542"/>
      <c r="F613" s="542"/>
      <c r="G613" s="542"/>
      <c r="H613" s="169"/>
      <c r="I613" s="168" t="s">
        <v>8</v>
      </c>
      <c r="J613" s="169"/>
      <c r="K613" s="542" t="s">
        <v>48</v>
      </c>
      <c r="L613" s="542"/>
      <c r="M613" s="542"/>
      <c r="N613" s="6"/>
      <c r="O613" s="6"/>
      <c r="P613" s="6"/>
    </row>
    <row r="614" spans="1:16" ht="12.75" customHeight="1" hidden="1">
      <c r="A614" s="164"/>
      <c r="B614" s="164"/>
      <c r="C614" s="540">
        <f>Заполнить!$B$23</f>
        <v>0</v>
      </c>
      <c r="D614" s="540"/>
      <c r="E614" s="540"/>
      <c r="F614" s="540"/>
      <c r="G614" s="540"/>
      <c r="H614" s="166"/>
      <c r="I614" s="167"/>
      <c r="J614" s="166"/>
      <c r="K614" s="541">
        <f>Заполнить!$H$23</f>
        <v>0</v>
      </c>
      <c r="L614" s="541"/>
      <c r="M614" s="541"/>
      <c r="N614" s="6"/>
      <c r="O614" s="6"/>
      <c r="P614" s="6"/>
    </row>
    <row r="615" spans="1:16" ht="12.75" customHeight="1" hidden="1">
      <c r="A615" s="164"/>
      <c r="B615" s="164"/>
      <c r="C615" s="542" t="s">
        <v>7</v>
      </c>
      <c r="D615" s="542"/>
      <c r="E615" s="542"/>
      <c r="F615" s="542"/>
      <c r="G615" s="542"/>
      <c r="H615" s="169"/>
      <c r="I615" s="168" t="s">
        <v>8</v>
      </c>
      <c r="J615" s="169"/>
      <c r="K615" s="542" t="s">
        <v>48</v>
      </c>
      <c r="L615" s="542"/>
      <c r="M615" s="542"/>
      <c r="N615" s="6"/>
      <c r="O615" s="6"/>
      <c r="P615" s="6"/>
    </row>
    <row r="616" spans="1:16" ht="12.75" customHeight="1" hidden="1">
      <c r="A616" s="164"/>
      <c r="B616" s="164"/>
      <c r="C616" s="540">
        <f>Заполнить!$B$24</f>
        <v>0</v>
      </c>
      <c r="D616" s="540"/>
      <c r="E616" s="540"/>
      <c r="F616" s="540"/>
      <c r="G616" s="540"/>
      <c r="H616" s="166"/>
      <c r="I616" s="167"/>
      <c r="J616" s="166"/>
      <c r="K616" s="541">
        <f>Заполнить!$H$24</f>
        <v>0</v>
      </c>
      <c r="L616" s="541"/>
      <c r="M616" s="541"/>
      <c r="N616" s="6"/>
      <c r="O616" s="6"/>
      <c r="P616" s="6"/>
    </row>
    <row r="617" spans="1:16" ht="12.75" customHeight="1" hidden="1">
      <c r="A617" s="164"/>
      <c r="B617" s="164"/>
      <c r="C617" s="542" t="s">
        <v>7</v>
      </c>
      <c r="D617" s="542"/>
      <c r="E617" s="542"/>
      <c r="F617" s="542"/>
      <c r="G617" s="542"/>
      <c r="H617" s="169"/>
      <c r="I617" s="168" t="s">
        <v>8</v>
      </c>
      <c r="J617" s="169"/>
      <c r="K617" s="542" t="s">
        <v>48</v>
      </c>
      <c r="L617" s="542"/>
      <c r="M617" s="542"/>
      <c r="N617" s="6"/>
      <c r="O617" s="6"/>
      <c r="P617" s="6"/>
    </row>
    <row r="618" spans="1:16" ht="12.75" customHeight="1" hidden="1">
      <c r="A618" s="164"/>
      <c r="B618" s="164"/>
      <c r="C618" s="540">
        <f>Заполнить!$B$25</f>
        <v>0</v>
      </c>
      <c r="D618" s="540"/>
      <c r="E618" s="540"/>
      <c r="F618" s="540"/>
      <c r="G618" s="540"/>
      <c r="H618" s="166"/>
      <c r="I618" s="167"/>
      <c r="J618" s="166"/>
      <c r="K618" s="541">
        <f>Заполнить!$H$25</f>
        <v>0</v>
      </c>
      <c r="L618" s="541"/>
      <c r="M618" s="541"/>
      <c r="N618" s="6"/>
      <c r="O618" s="6"/>
      <c r="P618" s="6"/>
    </row>
    <row r="619" spans="1:16" ht="12.75" customHeight="1" hidden="1">
      <c r="A619" s="164"/>
      <c r="B619" s="164"/>
      <c r="C619" s="542" t="s">
        <v>7</v>
      </c>
      <c r="D619" s="542"/>
      <c r="E619" s="542"/>
      <c r="F619" s="542"/>
      <c r="G619" s="542"/>
      <c r="H619" s="169"/>
      <c r="I619" s="168" t="s">
        <v>8</v>
      </c>
      <c r="J619" s="169"/>
      <c r="K619" s="542" t="s">
        <v>48</v>
      </c>
      <c r="L619" s="542"/>
      <c r="M619" s="542"/>
      <c r="N619" s="6"/>
      <c r="O619" s="6"/>
      <c r="P619" s="6"/>
    </row>
    <row r="620" spans="1:16" ht="12.75" customHeight="1" hidden="1">
      <c r="A620" s="164"/>
      <c r="B620" s="164"/>
      <c r="C620" s="540">
        <f>Заполнить!$B$26</f>
        <v>0</v>
      </c>
      <c r="D620" s="540"/>
      <c r="E620" s="540"/>
      <c r="F620" s="540"/>
      <c r="G620" s="540"/>
      <c r="H620" s="166"/>
      <c r="I620" s="167"/>
      <c r="J620" s="166"/>
      <c r="K620" s="541">
        <f>Заполнить!$H$26</f>
        <v>0</v>
      </c>
      <c r="L620" s="541"/>
      <c r="M620" s="541"/>
      <c r="N620" s="6"/>
      <c r="O620" s="6"/>
      <c r="P620" s="6"/>
    </row>
    <row r="621" spans="1:13" ht="12.75" hidden="1">
      <c r="A621" s="161"/>
      <c r="B621" s="161"/>
      <c r="C621" s="542" t="s">
        <v>7</v>
      </c>
      <c r="D621" s="542"/>
      <c r="E621" s="542"/>
      <c r="F621" s="542"/>
      <c r="G621" s="542"/>
      <c r="H621" s="169"/>
      <c r="I621" s="168" t="s">
        <v>8</v>
      </c>
      <c r="J621" s="169"/>
      <c r="K621" s="542" t="s">
        <v>48</v>
      </c>
      <c r="L621" s="542"/>
      <c r="M621" s="542"/>
    </row>
    <row r="622" spans="1:16" ht="15.75" customHeight="1">
      <c r="A622" s="522" t="str">
        <f>CONCATENATE("Усі цінності, пронумеровані в цьому інвентаризаційному описі з №",A42," до №",A576,",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622" s="522"/>
      <c r="C622" s="522"/>
      <c r="D622" s="522"/>
      <c r="E622" s="522"/>
      <c r="F622" s="522"/>
      <c r="G622" s="522"/>
      <c r="H622" s="522"/>
      <c r="I622" s="522"/>
      <c r="J622" s="522"/>
      <c r="K622" s="522"/>
      <c r="L622" s="522"/>
      <c r="M622" s="522"/>
      <c r="N622" s="522"/>
      <c r="O622" s="522"/>
      <c r="P622" s="522"/>
    </row>
    <row r="623" spans="1:16" ht="15.75" customHeight="1">
      <c r="A623" s="522"/>
      <c r="B623" s="522"/>
      <c r="C623" s="522"/>
      <c r="D623" s="522"/>
      <c r="E623" s="522"/>
      <c r="F623" s="522"/>
      <c r="G623" s="522"/>
      <c r="H623" s="522"/>
      <c r="I623" s="522"/>
      <c r="J623" s="522"/>
      <c r="K623" s="522"/>
      <c r="L623" s="522"/>
      <c r="M623" s="522"/>
      <c r="N623" s="522"/>
      <c r="O623" s="522"/>
      <c r="P623" s="522"/>
    </row>
    <row r="624" ht="30.75" customHeight="1">
      <c r="A624" s="17" t="s">
        <v>6</v>
      </c>
    </row>
    <row r="625" spans="1:12" ht="12.75">
      <c r="A625" s="2" t="str">
        <f>Заполнить!B6</f>
        <v>«21» грудня 2019 р. №</v>
      </c>
      <c r="C625" s="543">
        <f>C23</f>
        <v>0</v>
      </c>
      <c r="D625" s="543"/>
      <c r="E625" s="543"/>
      <c r="F625" s="543"/>
      <c r="H625" s="25"/>
      <c r="J625" s="543">
        <f>I23</f>
        <v>0</v>
      </c>
      <c r="K625" s="543"/>
      <c r="L625" s="543"/>
    </row>
    <row r="626" spans="1:12" ht="12.75">
      <c r="A626" s="3"/>
      <c r="C626" s="518" t="s">
        <v>143</v>
      </c>
      <c r="D626" s="518"/>
      <c r="E626" s="518"/>
      <c r="F626" s="518"/>
      <c r="H626" s="95" t="s">
        <v>142</v>
      </c>
      <c r="J626" s="518" t="s">
        <v>48</v>
      </c>
      <c r="K626" s="518"/>
      <c r="L626" s="518"/>
    </row>
    <row r="627" spans="1:12" ht="15.75">
      <c r="A627" s="6" t="s">
        <v>270</v>
      </c>
      <c r="D627" s="543"/>
      <c r="E627" s="543"/>
      <c r="F627" s="543"/>
      <c r="H627" s="96"/>
      <c r="J627" s="546"/>
      <c r="K627" s="546"/>
      <c r="L627" s="546"/>
    </row>
    <row r="628" spans="4:12" ht="12.75">
      <c r="D628" s="525" t="s">
        <v>7</v>
      </c>
      <c r="E628" s="525"/>
      <c r="F628" s="525"/>
      <c r="H628" s="95" t="s">
        <v>8</v>
      </c>
      <c r="J628" s="518" t="s">
        <v>48</v>
      </c>
      <c r="K628" s="518"/>
      <c r="L628" s="518"/>
    </row>
    <row r="629" ht="15.75">
      <c r="A629" s="6" t="s">
        <v>37</v>
      </c>
    </row>
    <row r="630" spans="1:12" ht="12.75">
      <c r="A630" s="2" t="str">
        <f>Заполнить!B6</f>
        <v>«21» грудня 2019 р. №</v>
      </c>
      <c r="C630" s="546"/>
      <c r="D630" s="546"/>
      <c r="E630" s="546"/>
      <c r="F630" s="546"/>
      <c r="H630" s="25"/>
      <c r="J630" s="544"/>
      <c r="K630" s="544"/>
      <c r="L630" s="544"/>
    </row>
    <row r="631" spans="1:12" ht="12.75">
      <c r="A631" s="3" t="s">
        <v>38</v>
      </c>
      <c r="C631" s="525" t="s">
        <v>7</v>
      </c>
      <c r="D631" s="525"/>
      <c r="E631" s="525"/>
      <c r="F631" s="525"/>
      <c r="H631" s="95" t="s">
        <v>8</v>
      </c>
      <c r="J631" s="545" t="s">
        <v>48</v>
      </c>
      <c r="K631" s="545"/>
      <c r="L631" s="545"/>
    </row>
    <row r="632" ht="12.75">
      <c r="A632" s="3" t="s">
        <v>39</v>
      </c>
    </row>
    <row r="633" ht="12.75">
      <c r="A633" s="22" t="s">
        <v>40</v>
      </c>
    </row>
  </sheetData>
  <sheetProtection/>
  <mergeCells count="315">
    <mergeCell ref="C621:G621"/>
    <mergeCell ref="K621:M621"/>
    <mergeCell ref="C618:G618"/>
    <mergeCell ref="K618:M618"/>
    <mergeCell ref="C619:G619"/>
    <mergeCell ref="K619:M619"/>
    <mergeCell ref="C620:G620"/>
    <mergeCell ref="K620:M620"/>
    <mergeCell ref="C616:G616"/>
    <mergeCell ref="K616:M616"/>
    <mergeCell ref="C617:G617"/>
    <mergeCell ref="K617:M617"/>
    <mergeCell ref="C597:G597"/>
    <mergeCell ref="K597:M597"/>
    <mergeCell ref="C613:G613"/>
    <mergeCell ref="K613:M613"/>
    <mergeCell ref="C614:G614"/>
    <mergeCell ref="K614:M614"/>
    <mergeCell ref="C615:G615"/>
    <mergeCell ref="K615:M615"/>
    <mergeCell ref="C610:G610"/>
    <mergeCell ref="K610:M610"/>
    <mergeCell ref="C611:G611"/>
    <mergeCell ref="K611:M611"/>
    <mergeCell ref="C612:G612"/>
    <mergeCell ref="K612:M612"/>
    <mergeCell ref="C607:G607"/>
    <mergeCell ref="K607:M607"/>
    <mergeCell ref="C608:G608"/>
    <mergeCell ref="K608:M608"/>
    <mergeCell ref="C609:G609"/>
    <mergeCell ref="K609:M609"/>
    <mergeCell ref="C604:G604"/>
    <mergeCell ref="K604:M604"/>
    <mergeCell ref="C605:G605"/>
    <mergeCell ref="K605:M605"/>
    <mergeCell ref="C606:G606"/>
    <mergeCell ref="K606:M606"/>
    <mergeCell ref="C601:G601"/>
    <mergeCell ref="K601:M601"/>
    <mergeCell ref="C602:G602"/>
    <mergeCell ref="K602:M602"/>
    <mergeCell ref="C603:G603"/>
    <mergeCell ref="K603:M603"/>
    <mergeCell ref="C598:G598"/>
    <mergeCell ref="K598:M598"/>
    <mergeCell ref="C599:G599"/>
    <mergeCell ref="K599:M599"/>
    <mergeCell ref="C600:G600"/>
    <mergeCell ref="K600:M600"/>
    <mergeCell ref="C595:G595"/>
    <mergeCell ref="K595:M595"/>
    <mergeCell ref="C596:G596"/>
    <mergeCell ref="K596:M596"/>
    <mergeCell ref="C592:G592"/>
    <mergeCell ref="K592:M592"/>
    <mergeCell ref="C593:G593"/>
    <mergeCell ref="K593:M593"/>
    <mergeCell ref="C594:G594"/>
    <mergeCell ref="K594:M594"/>
    <mergeCell ref="A4:D4"/>
    <mergeCell ref="A5:D5"/>
    <mergeCell ref="A7:P7"/>
    <mergeCell ref="A8:P8"/>
    <mergeCell ref="A9:P9"/>
    <mergeCell ref="A11:P11"/>
    <mergeCell ref="A12:P12"/>
    <mergeCell ref="A13:P13"/>
    <mergeCell ref="A14:P14"/>
    <mergeCell ref="A15:P15"/>
    <mergeCell ref="B16:D16"/>
    <mergeCell ref="A17:D17"/>
    <mergeCell ref="A19:P19"/>
    <mergeCell ref="A20:P21"/>
    <mergeCell ref="A23:B23"/>
    <mergeCell ref="C23:E23"/>
    <mergeCell ref="I23:K23"/>
    <mergeCell ref="A30:P31"/>
    <mergeCell ref="A35:C35"/>
    <mergeCell ref="A36:A40"/>
    <mergeCell ref="B36:B40"/>
    <mergeCell ref="C36:C40"/>
    <mergeCell ref="D36:F37"/>
    <mergeCell ref="G36:G40"/>
    <mergeCell ref="H36:I38"/>
    <mergeCell ref="J36:J40"/>
    <mergeCell ref="K36:O38"/>
    <mergeCell ref="P36:P40"/>
    <mergeCell ref="Q36:Q37"/>
    <mergeCell ref="D38:D40"/>
    <mergeCell ref="E38:E40"/>
    <mergeCell ref="F38:F40"/>
    <mergeCell ref="H39:H40"/>
    <mergeCell ref="I39:I40"/>
    <mergeCell ref="K39:K40"/>
    <mergeCell ref="L39:L40"/>
    <mergeCell ref="M39:M40"/>
    <mergeCell ref="N39:N40"/>
    <mergeCell ref="O39:O40"/>
    <mergeCell ref="Q39:Q40"/>
    <mergeCell ref="A48:G48"/>
    <mergeCell ref="A51:A55"/>
    <mergeCell ref="B51:B55"/>
    <mergeCell ref="C51:C55"/>
    <mergeCell ref="D51:F52"/>
    <mergeCell ref="G51:G55"/>
    <mergeCell ref="H51:I53"/>
    <mergeCell ref="J51:J55"/>
    <mergeCell ref="K51:O53"/>
    <mergeCell ref="P51:P55"/>
    <mergeCell ref="D53:D55"/>
    <mergeCell ref="E53:E55"/>
    <mergeCell ref="F53:F55"/>
    <mergeCell ref="H54:H55"/>
    <mergeCell ref="I54:I55"/>
    <mergeCell ref="K54:K55"/>
    <mergeCell ref="L54:L55"/>
    <mergeCell ref="M54:M55"/>
    <mergeCell ref="N54:N55"/>
    <mergeCell ref="O54:O55"/>
    <mergeCell ref="A101:G101"/>
    <mergeCell ref="A104:A108"/>
    <mergeCell ref="B104:B108"/>
    <mergeCell ref="C104:C108"/>
    <mergeCell ref="D104:F105"/>
    <mergeCell ref="G104:G108"/>
    <mergeCell ref="H104:I106"/>
    <mergeCell ref="J104:J108"/>
    <mergeCell ref="K104:O106"/>
    <mergeCell ref="P104:P108"/>
    <mergeCell ref="D106:D108"/>
    <mergeCell ref="E106:E108"/>
    <mergeCell ref="F106:F108"/>
    <mergeCell ref="H107:H108"/>
    <mergeCell ref="I107:I108"/>
    <mergeCell ref="K107:K108"/>
    <mergeCell ref="L107:L108"/>
    <mergeCell ref="M107:M108"/>
    <mergeCell ref="N107:N108"/>
    <mergeCell ref="O107:O108"/>
    <mergeCell ref="A154:G154"/>
    <mergeCell ref="A157:A161"/>
    <mergeCell ref="B157:B161"/>
    <mergeCell ref="C157:C161"/>
    <mergeCell ref="D157:F158"/>
    <mergeCell ref="G157:G161"/>
    <mergeCell ref="H157:I159"/>
    <mergeCell ref="J157:J161"/>
    <mergeCell ref="K157:O159"/>
    <mergeCell ref="P157:P161"/>
    <mergeCell ref="D159:D161"/>
    <mergeCell ref="E159:E161"/>
    <mergeCell ref="F159:F161"/>
    <mergeCell ref="H160:H161"/>
    <mergeCell ref="I160:I161"/>
    <mergeCell ref="K160:K161"/>
    <mergeCell ref="L160:L161"/>
    <mergeCell ref="M160:M161"/>
    <mergeCell ref="N160:N161"/>
    <mergeCell ref="O160:O161"/>
    <mergeCell ref="A207:G207"/>
    <mergeCell ref="A210:A214"/>
    <mergeCell ref="B210:B214"/>
    <mergeCell ref="C210:C214"/>
    <mergeCell ref="D210:F211"/>
    <mergeCell ref="G210:G214"/>
    <mergeCell ref="H210:I212"/>
    <mergeCell ref="J210:J214"/>
    <mergeCell ref="K210:O212"/>
    <mergeCell ref="P210:P214"/>
    <mergeCell ref="D212:D214"/>
    <mergeCell ref="E212:E214"/>
    <mergeCell ref="F212:F214"/>
    <mergeCell ref="H213:H214"/>
    <mergeCell ref="I213:I214"/>
    <mergeCell ref="K213:K214"/>
    <mergeCell ref="L213:L214"/>
    <mergeCell ref="M213:M214"/>
    <mergeCell ref="N213:N214"/>
    <mergeCell ref="O213:O214"/>
    <mergeCell ref="A260:G260"/>
    <mergeCell ref="A263:A267"/>
    <mergeCell ref="B263:B267"/>
    <mergeCell ref="C263:C267"/>
    <mergeCell ref="D263:F264"/>
    <mergeCell ref="G263:G267"/>
    <mergeCell ref="H263:I265"/>
    <mergeCell ref="J263:J267"/>
    <mergeCell ref="K263:O265"/>
    <mergeCell ref="P263:P267"/>
    <mergeCell ref="D265:D267"/>
    <mergeCell ref="E265:E267"/>
    <mergeCell ref="F265:F267"/>
    <mergeCell ref="H266:H267"/>
    <mergeCell ref="I266:I267"/>
    <mergeCell ref="K266:K267"/>
    <mergeCell ref="L266:L267"/>
    <mergeCell ref="M266:M267"/>
    <mergeCell ref="N266:N267"/>
    <mergeCell ref="O266:O267"/>
    <mergeCell ref="A313:G313"/>
    <mergeCell ref="A316:A320"/>
    <mergeCell ref="B316:B320"/>
    <mergeCell ref="C316:C320"/>
    <mergeCell ref="D316:F317"/>
    <mergeCell ref="G316:G320"/>
    <mergeCell ref="H316:I318"/>
    <mergeCell ref="J316:J320"/>
    <mergeCell ref="K316:O318"/>
    <mergeCell ref="P316:P320"/>
    <mergeCell ref="D318:D320"/>
    <mergeCell ref="E318:E320"/>
    <mergeCell ref="F318:F320"/>
    <mergeCell ref="H319:H320"/>
    <mergeCell ref="I319:I320"/>
    <mergeCell ref="K319:K320"/>
    <mergeCell ref="L319:L320"/>
    <mergeCell ref="M319:M320"/>
    <mergeCell ref="N319:N320"/>
    <mergeCell ref="O319:O320"/>
    <mergeCell ref="A366:G366"/>
    <mergeCell ref="A369:A373"/>
    <mergeCell ref="B369:B373"/>
    <mergeCell ref="C369:C373"/>
    <mergeCell ref="D369:F370"/>
    <mergeCell ref="G369:G373"/>
    <mergeCell ref="H369:I371"/>
    <mergeCell ref="J369:J373"/>
    <mergeCell ref="K369:O371"/>
    <mergeCell ref="P369:P373"/>
    <mergeCell ref="D371:D373"/>
    <mergeCell ref="E371:E373"/>
    <mergeCell ref="F371:F373"/>
    <mergeCell ref="H372:H373"/>
    <mergeCell ref="I372:I373"/>
    <mergeCell ref="K372:K373"/>
    <mergeCell ref="L372:L373"/>
    <mergeCell ref="M372:M373"/>
    <mergeCell ref="N372:N373"/>
    <mergeCell ref="O372:O373"/>
    <mergeCell ref="A419:G419"/>
    <mergeCell ref="A422:A426"/>
    <mergeCell ref="B422:B426"/>
    <mergeCell ref="C422:C426"/>
    <mergeCell ref="D422:F423"/>
    <mergeCell ref="G422:G426"/>
    <mergeCell ref="H422:I424"/>
    <mergeCell ref="J422:J426"/>
    <mergeCell ref="K422:O424"/>
    <mergeCell ref="P422:P426"/>
    <mergeCell ref="D424:D426"/>
    <mergeCell ref="E424:E426"/>
    <mergeCell ref="F424:F426"/>
    <mergeCell ref="H425:H426"/>
    <mergeCell ref="I425:I426"/>
    <mergeCell ref="K425:K426"/>
    <mergeCell ref="L425:L426"/>
    <mergeCell ref="M425:M426"/>
    <mergeCell ref="N425:N426"/>
    <mergeCell ref="O425:O426"/>
    <mergeCell ref="A472:G472"/>
    <mergeCell ref="A475:A479"/>
    <mergeCell ref="B475:B479"/>
    <mergeCell ref="C475:C479"/>
    <mergeCell ref="D475:F476"/>
    <mergeCell ref="G475:G479"/>
    <mergeCell ref="H475:I477"/>
    <mergeCell ref="J475:J479"/>
    <mergeCell ref="K475:O477"/>
    <mergeCell ref="P475:P479"/>
    <mergeCell ref="D477:D479"/>
    <mergeCell ref="E477:E479"/>
    <mergeCell ref="F477:F479"/>
    <mergeCell ref="H478:H479"/>
    <mergeCell ref="I478:I479"/>
    <mergeCell ref="K478:K479"/>
    <mergeCell ref="L478:L479"/>
    <mergeCell ref="M478:M479"/>
    <mergeCell ref="N478:N479"/>
    <mergeCell ref="O478:O479"/>
    <mergeCell ref="A525:G525"/>
    <mergeCell ref="A528:A532"/>
    <mergeCell ref="B528:B532"/>
    <mergeCell ref="C528:C532"/>
    <mergeCell ref="D528:F529"/>
    <mergeCell ref="G528:G532"/>
    <mergeCell ref="H528:I530"/>
    <mergeCell ref="J528:J532"/>
    <mergeCell ref="K528:O530"/>
    <mergeCell ref="P528:P532"/>
    <mergeCell ref="D530:D532"/>
    <mergeCell ref="E530:E532"/>
    <mergeCell ref="F530:F532"/>
    <mergeCell ref="H531:H532"/>
    <mergeCell ref="I531:I532"/>
    <mergeCell ref="K531:K532"/>
    <mergeCell ref="L531:L532"/>
    <mergeCell ref="M531:M532"/>
    <mergeCell ref="N531:N532"/>
    <mergeCell ref="O531:O532"/>
    <mergeCell ref="A577:G577"/>
    <mergeCell ref="A578:G578"/>
    <mergeCell ref="A622:P623"/>
    <mergeCell ref="C625:F625"/>
    <mergeCell ref="J625:L625"/>
    <mergeCell ref="C626:F626"/>
    <mergeCell ref="J626:L626"/>
    <mergeCell ref="D627:F627"/>
    <mergeCell ref="J627:L627"/>
    <mergeCell ref="D628:F628"/>
    <mergeCell ref="J628:L628"/>
    <mergeCell ref="C630:F630"/>
    <mergeCell ref="J630:L630"/>
    <mergeCell ref="C631:F631"/>
    <mergeCell ref="J631:L631"/>
  </mergeCells>
  <dataValidations count="1">
    <dataValidation type="list" allowBlank="1" showInputMessage="1" showErrorMessage="1" sqref="A13:P13">
      <formula1>ki</formula1>
    </dataValidation>
  </dataValidations>
  <printOptions/>
  <pageMargins left="0.31496062992125984" right="0.31496062992125984" top="0.34" bottom="0.16" header="0.2" footer="0.16"/>
  <pageSetup horizontalDpi="300" verticalDpi="300" orientation="landscape" paperSize="9" scale="80" r:id="rId2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2"/>
  <dimension ref="A1:P468"/>
  <sheetViews>
    <sheetView zoomScalePageLayoutView="0" workbookViewId="0" topLeftCell="A5">
      <selection activeCell="A13" sqref="A13:M13"/>
    </sheetView>
  </sheetViews>
  <sheetFormatPr defaultColWidth="9.00390625" defaultRowHeight="12.75"/>
  <cols>
    <col min="1" max="1" width="9.125" style="1" customWidth="1"/>
    <col min="2" max="2" width="10.125" style="1" customWidth="1"/>
    <col min="3" max="3" width="45.625" style="1" customWidth="1"/>
    <col min="4" max="4" width="17.125" style="1" customWidth="1"/>
    <col min="5" max="5" width="9.125" style="1" customWidth="1"/>
    <col min="6" max="6" width="5.875" style="1" customWidth="1"/>
    <col min="7" max="7" width="9.125" style="1" customWidth="1"/>
    <col min="8" max="8" width="11.625" style="1" customWidth="1"/>
    <col min="9" max="9" width="5.375" style="1" customWidth="1"/>
    <col min="10" max="10" width="9.125" style="1" customWidth="1"/>
    <col min="11" max="11" width="12.25390625" style="1" customWidth="1"/>
    <col min="12" max="16384" width="9.125" style="1" customWidth="1"/>
  </cols>
  <sheetData>
    <row r="1" ht="12.75">
      <c r="I1" s="39"/>
    </row>
    <row r="2" ht="12.75">
      <c r="I2" s="52" t="s">
        <v>45</v>
      </c>
    </row>
    <row r="3" spans="1:9" ht="12.75">
      <c r="A3" s="517" t="str">
        <f>Заполнить!$B$3</f>
        <v>Петрівська селищна рада</v>
      </c>
      <c r="B3" s="517"/>
      <c r="C3" s="517"/>
      <c r="D3" s="517"/>
      <c r="E3" s="517"/>
      <c r="I3" s="52" t="s">
        <v>46</v>
      </c>
    </row>
    <row r="4" spans="1:9" ht="12.75">
      <c r="A4" s="525" t="s">
        <v>47</v>
      </c>
      <c r="B4" s="525"/>
      <c r="C4" s="525"/>
      <c r="D4" s="525"/>
      <c r="E4" s="525"/>
      <c r="I4" s="2" t="s">
        <v>98</v>
      </c>
    </row>
    <row r="5" ht="12.75"/>
    <row r="6" ht="12.75"/>
    <row r="7" spans="1:13" ht="12.75" customHeight="1">
      <c r="A7" s="527" t="s">
        <v>62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  <c r="M7" s="527"/>
    </row>
    <row r="8" spans="1:13" ht="12.75" customHeight="1">
      <c r="A8" s="527" t="s">
        <v>63</v>
      </c>
      <c r="B8" s="527"/>
      <c r="C8" s="527"/>
      <c r="D8" s="527"/>
      <c r="E8" s="527"/>
      <c r="F8" s="527"/>
      <c r="G8" s="527"/>
      <c r="H8" s="527"/>
      <c r="I8" s="527"/>
      <c r="J8" s="527"/>
      <c r="K8" s="527"/>
      <c r="L8" s="527"/>
      <c r="M8" s="527"/>
    </row>
    <row r="9" spans="1:13" ht="12.75" customHeight="1">
      <c r="A9" s="615" t="str">
        <f>Заполнить!$B$6</f>
        <v>«21» грудня 2019 р. №</v>
      </c>
      <c r="B9" s="615"/>
      <c r="C9" s="615"/>
      <c r="D9" s="615"/>
      <c r="E9" s="615"/>
      <c r="F9" s="615"/>
      <c r="G9" s="615"/>
      <c r="H9" s="615"/>
      <c r="I9" s="615"/>
      <c r="J9" s="615"/>
      <c r="K9" s="615"/>
      <c r="L9" s="615"/>
      <c r="M9" s="615"/>
    </row>
    <row r="10" spans="1:13" ht="12.75">
      <c r="A10" s="525" t="s">
        <v>64</v>
      </c>
      <c r="B10" s="525"/>
      <c r="C10" s="525"/>
      <c r="D10" s="525"/>
      <c r="E10" s="525"/>
      <c r="F10" s="525"/>
      <c r="G10" s="525"/>
      <c r="H10" s="525"/>
      <c r="I10" s="525"/>
      <c r="J10" s="525"/>
      <c r="K10" s="525"/>
      <c r="L10" s="525"/>
      <c r="M10" s="525"/>
    </row>
    <row r="12" spans="1:13" ht="15.75">
      <c r="A12" s="522" t="str">
        <f>CONCATENATE("На підставі розпорядчого документа   від ",Заполнить!B5,"  виконано знімання фактичних залишків запасів, які обліковуються на субрахунку(ах)")</f>
        <v>На підставі розпорядчого документа   від «21» грудня 2019 р. №  виконано знімання фактичних залишків запасів, які обліковуються на субрахунку(ах)</v>
      </c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</row>
    <row r="13" spans="1:13" ht="34.5" customHeight="1">
      <c r="A13" s="592"/>
      <c r="B13" s="592"/>
      <c r="C13" s="592"/>
      <c r="D13" s="592"/>
      <c r="E13" s="592"/>
      <c r="F13" s="592"/>
      <c r="G13" s="592"/>
      <c r="H13" s="592"/>
      <c r="I13" s="592"/>
      <c r="J13" s="592"/>
      <c r="K13" s="592"/>
      <c r="L13" s="592"/>
      <c r="M13" s="592"/>
    </row>
    <row r="14" spans="1:13" s="64" customFormat="1" ht="12.75" customHeight="1">
      <c r="A14" s="525" t="s">
        <v>65</v>
      </c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</row>
    <row r="15" spans="1:13" s="64" customFormat="1" ht="15.75">
      <c r="A15" s="6" t="s">
        <v>429</v>
      </c>
      <c r="B15" s="6"/>
      <c r="C15" s="591"/>
      <c r="D15" s="591"/>
      <c r="E15" s="591"/>
      <c r="F15" s="591"/>
      <c r="G15" s="591"/>
      <c r="H15" s="591"/>
      <c r="I15" s="591"/>
      <c r="J15" s="591"/>
      <c r="K15" s="591"/>
      <c r="L15" s="591"/>
      <c r="M15" s="591"/>
    </row>
    <row r="16" spans="1:13" s="64" customFormat="1" ht="11.25">
      <c r="A16" s="105"/>
      <c r="B16" s="95"/>
      <c r="C16" s="562" t="s">
        <v>466</v>
      </c>
      <c r="D16" s="562"/>
      <c r="E16" s="562"/>
      <c r="F16" s="562"/>
      <c r="G16" s="562"/>
      <c r="H16" s="562"/>
      <c r="I16" s="562"/>
      <c r="J16" s="562"/>
      <c r="K16" s="562"/>
      <c r="L16" s="562"/>
      <c r="M16" s="562"/>
    </row>
    <row r="17" spans="1:4" ht="15.75">
      <c r="A17" s="524" t="str">
        <f>CONCATENATE("станом на ",Заполнить!$B$7)</f>
        <v>станом на </v>
      </c>
      <c r="B17" s="524"/>
      <c r="C17" s="524"/>
      <c r="D17" s="524"/>
    </row>
    <row r="19" spans="1:13" ht="15.75">
      <c r="A19" s="521" t="s">
        <v>4</v>
      </c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</row>
    <row r="20" spans="1:13" ht="12.75" customHeight="1">
      <c r="A20" s="603" t="s">
        <v>69</v>
      </c>
      <c r="B20" s="603"/>
      <c r="C20" s="603"/>
      <c r="D20" s="603"/>
      <c r="E20" s="603"/>
      <c r="F20" s="603"/>
      <c r="G20" s="603"/>
      <c r="H20" s="603"/>
      <c r="I20" s="603"/>
      <c r="J20" s="603"/>
      <c r="K20" s="603"/>
      <c r="L20" s="603"/>
      <c r="M20" s="603"/>
    </row>
    <row r="21" spans="1:13" ht="21.75" customHeight="1">
      <c r="A21" s="603"/>
      <c r="B21" s="603"/>
      <c r="C21" s="603"/>
      <c r="D21" s="603"/>
      <c r="E21" s="603"/>
      <c r="F21" s="603"/>
      <c r="G21" s="603"/>
      <c r="H21" s="603"/>
      <c r="I21" s="603"/>
      <c r="J21" s="603"/>
      <c r="K21" s="603"/>
      <c r="L21" s="603"/>
      <c r="M21" s="603"/>
    </row>
    <row r="22" spans="1:11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</row>
    <row r="23" spans="1:13" ht="12.75">
      <c r="A23" s="30" t="s">
        <v>6</v>
      </c>
      <c r="B23" s="30"/>
      <c r="C23" s="38"/>
      <c r="D23" s="544"/>
      <c r="E23" s="544"/>
      <c r="F23" s="544"/>
      <c r="G23" s="544"/>
      <c r="H23" s="26"/>
      <c r="I23" s="73"/>
      <c r="J23" s="26"/>
      <c r="K23" s="605"/>
      <c r="L23" s="605"/>
      <c r="M23" s="605"/>
    </row>
    <row r="24" spans="1:13" ht="12.75">
      <c r="A24" s="27"/>
      <c r="B24" s="27"/>
      <c r="C24" s="28"/>
      <c r="D24" s="606" t="s">
        <v>7</v>
      </c>
      <c r="E24" s="606"/>
      <c r="F24" s="606"/>
      <c r="G24" s="606"/>
      <c r="I24" s="28" t="s">
        <v>8</v>
      </c>
      <c r="J24" s="27"/>
      <c r="K24" s="562" t="s">
        <v>48</v>
      </c>
      <c r="L24" s="562"/>
      <c r="M24" s="562"/>
    </row>
    <row r="25" spans="2:11" ht="12.75">
      <c r="B25" s="26"/>
      <c r="D25" s="26"/>
      <c r="E25" s="26"/>
      <c r="F25" s="26"/>
      <c r="G25" s="26"/>
      <c r="H25" s="26"/>
      <c r="I25" s="26"/>
      <c r="J25" s="26"/>
      <c r="K25" s="26"/>
    </row>
    <row r="26" spans="1:11" ht="15.75">
      <c r="A26" s="4" t="s">
        <v>49</v>
      </c>
      <c r="B26" s="26"/>
      <c r="C26" s="29" t="str">
        <f>CONCATENATE("розпочата ",Заполнить!$B$8)</f>
        <v>розпочата </v>
      </c>
      <c r="D26" s="26"/>
      <c r="E26" s="26"/>
      <c r="F26" s="26"/>
      <c r="G26" s="26"/>
      <c r="H26" s="26"/>
      <c r="I26" s="26"/>
      <c r="J26" s="26"/>
      <c r="K26" s="26"/>
    </row>
    <row r="27" spans="1:11" ht="15.75">
      <c r="A27" s="26"/>
      <c r="B27" s="26"/>
      <c r="C27" s="4" t="str">
        <f>CONCATENATE("закінчена ",Заполнить!$B$9)</f>
        <v>закінчена </v>
      </c>
      <c r="D27" s="26"/>
      <c r="E27" s="26"/>
      <c r="F27" s="26"/>
      <c r="G27" s="26"/>
      <c r="H27" s="26"/>
      <c r="I27" s="26"/>
      <c r="J27" s="26"/>
      <c r="K27" s="26"/>
    </row>
    <row r="28" spans="1:11" ht="12.75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</row>
    <row r="29" ht="12.75">
      <c r="A29" s="25"/>
    </row>
    <row r="30" ht="12.75">
      <c r="A30" s="15" t="s">
        <v>61</v>
      </c>
    </row>
    <row r="31" ht="12.75">
      <c r="A31" s="1" t="s">
        <v>44</v>
      </c>
    </row>
    <row r="32" spans="1:13" ht="32.25" customHeight="1">
      <c r="A32" s="607" t="s">
        <v>59</v>
      </c>
      <c r="B32" s="607" t="s">
        <v>60</v>
      </c>
      <c r="C32" s="607" t="s">
        <v>50</v>
      </c>
      <c r="D32" s="607"/>
      <c r="E32" s="533" t="s">
        <v>51</v>
      </c>
      <c r="F32" s="607" t="s">
        <v>12</v>
      </c>
      <c r="G32" s="607"/>
      <c r="H32" s="607"/>
      <c r="I32" s="607" t="s">
        <v>68</v>
      </c>
      <c r="J32" s="607"/>
      <c r="K32" s="607"/>
      <c r="L32" s="607" t="s">
        <v>52</v>
      </c>
      <c r="M32" s="607"/>
    </row>
    <row r="33" spans="1:13" ht="38.25">
      <c r="A33" s="607"/>
      <c r="B33" s="607"/>
      <c r="C33" s="35" t="s">
        <v>53</v>
      </c>
      <c r="D33" s="10" t="s">
        <v>66</v>
      </c>
      <c r="E33" s="533"/>
      <c r="F33" s="35" t="s">
        <v>54</v>
      </c>
      <c r="G33" s="35" t="s">
        <v>55</v>
      </c>
      <c r="H33" s="35" t="s">
        <v>56</v>
      </c>
      <c r="I33" s="35" t="s">
        <v>54</v>
      </c>
      <c r="J33" s="35" t="s">
        <v>57</v>
      </c>
      <c r="K33" s="35" t="s">
        <v>56</v>
      </c>
      <c r="L33" s="607"/>
      <c r="M33" s="607"/>
    </row>
    <row r="34" spans="1:13" ht="12.75">
      <c r="A34" s="36">
        <v>1</v>
      </c>
      <c r="B34" s="36">
        <v>2</v>
      </c>
      <c r="C34" s="36">
        <v>3</v>
      </c>
      <c r="D34" s="36">
        <v>4</v>
      </c>
      <c r="E34" s="36">
        <v>5</v>
      </c>
      <c r="F34" s="40">
        <v>6</v>
      </c>
      <c r="G34" s="36">
        <v>7</v>
      </c>
      <c r="H34" s="36">
        <v>8</v>
      </c>
      <c r="I34" s="36">
        <v>9</v>
      </c>
      <c r="J34" s="36">
        <v>10</v>
      </c>
      <c r="K34" s="36">
        <v>11</v>
      </c>
      <c r="L34" s="616">
        <v>12</v>
      </c>
      <c r="M34" s="616"/>
    </row>
    <row r="35" spans="1:13" ht="12.75">
      <c r="A35" s="10">
        <v>1</v>
      </c>
      <c r="B35" s="10"/>
      <c r="C35" s="10"/>
      <c r="D35" s="10"/>
      <c r="E35" s="10"/>
      <c r="F35" s="131"/>
      <c r="G35" s="10"/>
      <c r="H35" s="127"/>
      <c r="I35" s="10"/>
      <c r="J35" s="10"/>
      <c r="K35" s="127"/>
      <c r="L35" s="593"/>
      <c r="M35" s="594"/>
    </row>
    <row r="36" spans="1:13" ht="12.75">
      <c r="A36" s="10">
        <v>2</v>
      </c>
      <c r="B36" s="10"/>
      <c r="C36" s="10"/>
      <c r="D36" s="10"/>
      <c r="E36" s="10"/>
      <c r="F36" s="131"/>
      <c r="G36" s="10"/>
      <c r="H36" s="127"/>
      <c r="I36" s="10"/>
      <c r="J36" s="10"/>
      <c r="K36" s="127"/>
      <c r="L36" s="593"/>
      <c r="M36" s="594"/>
    </row>
    <row r="37" spans="1:13" ht="12.75">
      <c r="A37" s="10">
        <v>3</v>
      </c>
      <c r="B37" s="10"/>
      <c r="C37" s="10"/>
      <c r="D37" s="10"/>
      <c r="E37" s="10"/>
      <c r="F37" s="131"/>
      <c r="G37" s="10"/>
      <c r="H37" s="127"/>
      <c r="I37" s="10"/>
      <c r="J37" s="10"/>
      <c r="K37" s="127"/>
      <c r="L37" s="593"/>
      <c r="M37" s="594"/>
    </row>
    <row r="38" spans="1:13" ht="12.75">
      <c r="A38" s="10">
        <v>4</v>
      </c>
      <c r="B38" s="10"/>
      <c r="C38" s="10"/>
      <c r="D38" s="10"/>
      <c r="E38" s="10"/>
      <c r="F38" s="131"/>
      <c r="G38" s="10"/>
      <c r="H38" s="127"/>
      <c r="I38" s="10"/>
      <c r="J38" s="10"/>
      <c r="K38" s="127"/>
      <c r="L38" s="593"/>
      <c r="M38" s="594"/>
    </row>
    <row r="39" spans="1:13" ht="12.75">
      <c r="A39" s="10">
        <v>5</v>
      </c>
      <c r="B39" s="10"/>
      <c r="C39" s="10"/>
      <c r="D39" s="10"/>
      <c r="E39" s="10"/>
      <c r="F39" s="131"/>
      <c r="G39" s="10"/>
      <c r="H39" s="127"/>
      <c r="I39" s="10"/>
      <c r="J39" s="10"/>
      <c r="K39" s="127"/>
      <c r="L39" s="593"/>
      <c r="M39" s="594"/>
    </row>
    <row r="40" spans="1:13" ht="12.75">
      <c r="A40" s="10">
        <v>6</v>
      </c>
      <c r="B40" s="10"/>
      <c r="C40" s="10"/>
      <c r="D40" s="10"/>
      <c r="E40" s="10"/>
      <c r="F40" s="131"/>
      <c r="G40" s="10"/>
      <c r="H40" s="127"/>
      <c r="I40" s="10"/>
      <c r="J40" s="10"/>
      <c r="K40" s="127"/>
      <c r="L40" s="593"/>
      <c r="M40" s="594"/>
    </row>
    <row r="41" spans="1:13" ht="12.75">
      <c r="A41" s="10">
        <v>7</v>
      </c>
      <c r="B41" s="10"/>
      <c r="C41" s="10"/>
      <c r="D41" s="10"/>
      <c r="E41" s="10"/>
      <c r="F41" s="131"/>
      <c r="G41" s="10"/>
      <c r="H41" s="127"/>
      <c r="I41" s="10"/>
      <c r="J41" s="10"/>
      <c r="K41" s="127"/>
      <c r="L41" s="593"/>
      <c r="M41" s="594"/>
    </row>
    <row r="42" spans="1:13" ht="12.75">
      <c r="A42" s="10">
        <v>8</v>
      </c>
      <c r="B42" s="10"/>
      <c r="C42" s="10"/>
      <c r="D42" s="10"/>
      <c r="E42" s="10"/>
      <c r="F42" s="131"/>
      <c r="G42" s="10"/>
      <c r="H42" s="127"/>
      <c r="I42" s="10"/>
      <c r="J42" s="10"/>
      <c r="K42" s="127"/>
      <c r="L42" s="593"/>
      <c r="M42" s="594"/>
    </row>
    <row r="43" spans="1:13" ht="12.75">
      <c r="A43" s="10">
        <v>9</v>
      </c>
      <c r="B43" s="10"/>
      <c r="C43" s="10"/>
      <c r="D43" s="10"/>
      <c r="E43" s="10"/>
      <c r="F43" s="131"/>
      <c r="G43" s="10"/>
      <c r="H43" s="127"/>
      <c r="I43" s="10"/>
      <c r="J43" s="10"/>
      <c r="K43" s="127"/>
      <c r="L43" s="593"/>
      <c r="M43" s="594"/>
    </row>
    <row r="44" spans="1:13" ht="12.75">
      <c r="A44" s="10">
        <v>10</v>
      </c>
      <c r="B44" s="10"/>
      <c r="C44" s="10"/>
      <c r="D44" s="10"/>
      <c r="E44" s="10"/>
      <c r="F44" s="131"/>
      <c r="G44" s="10"/>
      <c r="H44" s="127"/>
      <c r="I44" s="10"/>
      <c r="J44" s="10"/>
      <c r="K44" s="127"/>
      <c r="L44" s="593"/>
      <c r="M44" s="594"/>
    </row>
    <row r="45" spans="1:13" ht="12.75">
      <c r="A45" s="10">
        <v>11</v>
      </c>
      <c r="B45" s="10"/>
      <c r="C45" s="10"/>
      <c r="D45" s="10"/>
      <c r="E45" s="10"/>
      <c r="F45" s="131"/>
      <c r="G45" s="10"/>
      <c r="H45" s="127"/>
      <c r="I45" s="10"/>
      <c r="J45" s="10"/>
      <c r="K45" s="127"/>
      <c r="L45" s="593"/>
      <c r="M45" s="594"/>
    </row>
    <row r="46" spans="1:13" ht="12.75">
      <c r="A46" s="10">
        <v>12</v>
      </c>
      <c r="B46" s="10"/>
      <c r="C46" s="10"/>
      <c r="D46" s="10"/>
      <c r="E46" s="10"/>
      <c r="F46" s="131"/>
      <c r="G46" s="10"/>
      <c r="H46" s="127"/>
      <c r="I46" s="10"/>
      <c r="J46" s="10"/>
      <c r="K46" s="127"/>
      <c r="L46" s="593"/>
      <c r="M46" s="594"/>
    </row>
    <row r="47" spans="1:13" ht="12.75">
      <c r="A47" s="10">
        <v>13</v>
      </c>
      <c r="B47" s="10"/>
      <c r="C47" s="10"/>
      <c r="D47" s="10"/>
      <c r="E47" s="10"/>
      <c r="F47" s="131"/>
      <c r="G47" s="10"/>
      <c r="H47" s="127"/>
      <c r="I47" s="10"/>
      <c r="J47" s="10"/>
      <c r="K47" s="127"/>
      <c r="L47" s="593"/>
      <c r="M47" s="594"/>
    </row>
    <row r="48" spans="1:13" ht="12.75">
      <c r="A48" s="10">
        <v>14</v>
      </c>
      <c r="B48" s="10"/>
      <c r="C48" s="10"/>
      <c r="D48" s="10"/>
      <c r="E48" s="10"/>
      <c r="F48" s="131"/>
      <c r="G48" s="10"/>
      <c r="H48" s="127"/>
      <c r="I48" s="10"/>
      <c r="J48" s="10"/>
      <c r="K48" s="127"/>
      <c r="L48" s="593"/>
      <c r="M48" s="594"/>
    </row>
    <row r="49" spans="1:13" ht="12.75">
      <c r="A49" s="10">
        <v>15</v>
      </c>
      <c r="B49" s="10"/>
      <c r="C49" s="10"/>
      <c r="D49" s="10"/>
      <c r="E49" s="10"/>
      <c r="F49" s="131"/>
      <c r="G49" s="10"/>
      <c r="H49" s="127"/>
      <c r="I49" s="10"/>
      <c r="J49" s="10"/>
      <c r="K49" s="127"/>
      <c r="L49" s="593"/>
      <c r="M49" s="594"/>
    </row>
    <row r="50" spans="1:13" ht="12.75">
      <c r="A50" s="10">
        <v>16</v>
      </c>
      <c r="B50" s="10"/>
      <c r="C50" s="10"/>
      <c r="D50" s="10"/>
      <c r="E50" s="10"/>
      <c r="F50" s="131"/>
      <c r="G50" s="10"/>
      <c r="H50" s="127"/>
      <c r="I50" s="10"/>
      <c r="J50" s="10"/>
      <c r="K50" s="127"/>
      <c r="L50" s="593"/>
      <c r="M50" s="594"/>
    </row>
    <row r="51" spans="1:13" ht="12.75">
      <c r="A51" s="10">
        <v>17</v>
      </c>
      <c r="B51" s="10"/>
      <c r="C51" s="10"/>
      <c r="D51" s="10"/>
      <c r="E51" s="10"/>
      <c r="F51" s="131"/>
      <c r="G51" s="10"/>
      <c r="H51" s="127"/>
      <c r="I51" s="10"/>
      <c r="J51" s="10"/>
      <c r="K51" s="127"/>
      <c r="L51" s="593"/>
      <c r="M51" s="594"/>
    </row>
    <row r="52" spans="1:13" ht="12.75">
      <c r="A52" s="10">
        <v>18</v>
      </c>
      <c r="B52" s="10"/>
      <c r="C52" s="10"/>
      <c r="D52" s="10"/>
      <c r="E52" s="10"/>
      <c r="F52" s="131"/>
      <c r="G52" s="10"/>
      <c r="H52" s="127"/>
      <c r="I52" s="10"/>
      <c r="J52" s="10"/>
      <c r="K52" s="127"/>
      <c r="L52" s="593"/>
      <c r="M52" s="594"/>
    </row>
    <row r="53" spans="1:13" ht="12.75">
      <c r="A53" s="10">
        <v>19</v>
      </c>
      <c r="B53" s="10"/>
      <c r="C53" s="10"/>
      <c r="D53" s="10"/>
      <c r="E53" s="10"/>
      <c r="F53" s="131"/>
      <c r="G53" s="10"/>
      <c r="H53" s="127"/>
      <c r="I53" s="10"/>
      <c r="J53" s="10"/>
      <c r="K53" s="127"/>
      <c r="L53" s="593"/>
      <c r="M53" s="594"/>
    </row>
    <row r="54" spans="1:13" ht="12.75">
      <c r="A54" s="10">
        <v>20</v>
      </c>
      <c r="B54" s="10"/>
      <c r="C54" s="10"/>
      <c r="D54" s="10"/>
      <c r="E54" s="10"/>
      <c r="F54" s="131"/>
      <c r="G54" s="10"/>
      <c r="H54" s="127"/>
      <c r="I54" s="10"/>
      <c r="J54" s="10"/>
      <c r="K54" s="127"/>
      <c r="L54" s="593"/>
      <c r="M54" s="594"/>
    </row>
    <row r="55" spans="1:13" ht="12.75">
      <c r="A55" s="10">
        <v>21</v>
      </c>
      <c r="B55" s="10"/>
      <c r="C55" s="10"/>
      <c r="D55" s="10"/>
      <c r="E55" s="10"/>
      <c r="F55" s="131"/>
      <c r="G55" s="10"/>
      <c r="H55" s="127"/>
      <c r="I55" s="10"/>
      <c r="J55" s="10"/>
      <c r="K55" s="127"/>
      <c r="L55" s="593"/>
      <c r="M55" s="594"/>
    </row>
    <row r="56" spans="1:13" ht="12.75">
      <c r="A56" s="10">
        <v>22</v>
      </c>
      <c r="B56" s="10"/>
      <c r="C56" s="10"/>
      <c r="D56" s="10"/>
      <c r="E56" s="10"/>
      <c r="F56" s="131"/>
      <c r="G56" s="10"/>
      <c r="H56" s="127"/>
      <c r="I56" s="10"/>
      <c r="J56" s="10"/>
      <c r="K56" s="127"/>
      <c r="L56" s="593"/>
      <c r="M56" s="594"/>
    </row>
    <row r="57" spans="1:13" ht="12.75">
      <c r="A57" s="10">
        <v>23</v>
      </c>
      <c r="B57" s="10"/>
      <c r="C57" s="10"/>
      <c r="D57" s="10"/>
      <c r="E57" s="10"/>
      <c r="F57" s="131"/>
      <c r="G57" s="10"/>
      <c r="H57" s="127"/>
      <c r="I57" s="10"/>
      <c r="J57" s="10"/>
      <c r="K57" s="127"/>
      <c r="L57" s="593"/>
      <c r="M57" s="594"/>
    </row>
    <row r="58" spans="1:13" ht="12.75">
      <c r="A58" s="10">
        <v>24</v>
      </c>
      <c r="B58" s="10"/>
      <c r="C58" s="10"/>
      <c r="D58" s="10"/>
      <c r="E58" s="10"/>
      <c r="F58" s="131"/>
      <c r="G58" s="10"/>
      <c r="H58" s="127"/>
      <c r="I58" s="10"/>
      <c r="J58" s="10"/>
      <c r="K58" s="127"/>
      <c r="L58" s="593"/>
      <c r="M58" s="594"/>
    </row>
    <row r="59" spans="1:13" ht="12.75">
      <c r="A59" s="10">
        <v>25</v>
      </c>
      <c r="B59" s="10"/>
      <c r="C59" s="10"/>
      <c r="D59" s="10"/>
      <c r="E59" s="10"/>
      <c r="F59" s="131"/>
      <c r="G59" s="10"/>
      <c r="H59" s="127"/>
      <c r="I59" s="10"/>
      <c r="J59" s="10"/>
      <c r="K59" s="127"/>
      <c r="L59" s="593"/>
      <c r="M59" s="594"/>
    </row>
    <row r="60" spans="1:13" ht="12.75">
      <c r="A60" s="10">
        <v>26</v>
      </c>
      <c r="B60" s="10"/>
      <c r="C60" s="10"/>
      <c r="D60" s="10"/>
      <c r="E60" s="10"/>
      <c r="F60" s="131"/>
      <c r="G60" s="10"/>
      <c r="H60" s="127"/>
      <c r="I60" s="10"/>
      <c r="J60" s="10"/>
      <c r="K60" s="127"/>
      <c r="L60" s="593"/>
      <c r="M60" s="594"/>
    </row>
    <row r="61" spans="1:13" ht="12.75">
      <c r="A61" s="10">
        <v>27</v>
      </c>
      <c r="B61" s="10"/>
      <c r="C61" s="10"/>
      <c r="D61" s="10"/>
      <c r="E61" s="10"/>
      <c r="F61" s="131"/>
      <c r="G61" s="10"/>
      <c r="H61" s="127"/>
      <c r="I61" s="10"/>
      <c r="J61" s="10"/>
      <c r="K61" s="127"/>
      <c r="L61" s="593"/>
      <c r="M61" s="594"/>
    </row>
    <row r="62" spans="1:13" ht="12.75">
      <c r="A62" s="10">
        <v>28</v>
      </c>
      <c r="B62" s="10"/>
      <c r="C62" s="10"/>
      <c r="D62" s="10"/>
      <c r="E62" s="10"/>
      <c r="F62" s="131"/>
      <c r="G62" s="10"/>
      <c r="H62" s="127"/>
      <c r="I62" s="10"/>
      <c r="J62" s="10"/>
      <c r="K62" s="127"/>
      <c r="L62" s="593"/>
      <c r="M62" s="594"/>
    </row>
    <row r="63" spans="1:13" ht="12.75">
      <c r="A63" s="10">
        <v>29</v>
      </c>
      <c r="B63" s="10"/>
      <c r="C63" s="10"/>
      <c r="D63" s="10"/>
      <c r="E63" s="10"/>
      <c r="F63" s="131"/>
      <c r="G63" s="10"/>
      <c r="H63" s="127"/>
      <c r="I63" s="10"/>
      <c r="J63" s="10"/>
      <c r="K63" s="127"/>
      <c r="L63" s="593"/>
      <c r="M63" s="594"/>
    </row>
    <row r="64" spans="1:13" ht="12.75">
      <c r="A64" s="10">
        <v>30</v>
      </c>
      <c r="B64" s="10"/>
      <c r="C64" s="10"/>
      <c r="D64" s="10"/>
      <c r="E64" s="10"/>
      <c r="F64" s="131"/>
      <c r="G64" s="10"/>
      <c r="H64" s="127"/>
      <c r="I64" s="10"/>
      <c r="J64" s="10"/>
      <c r="K64" s="127"/>
      <c r="L64" s="593"/>
      <c r="M64" s="594"/>
    </row>
    <row r="65" spans="1:13" ht="12.75">
      <c r="A65" s="10">
        <v>31</v>
      </c>
      <c r="B65" s="10"/>
      <c r="C65" s="10"/>
      <c r="D65" s="10"/>
      <c r="E65" s="10"/>
      <c r="F65" s="131"/>
      <c r="G65" s="10"/>
      <c r="H65" s="127"/>
      <c r="I65" s="10"/>
      <c r="J65" s="10"/>
      <c r="K65" s="127"/>
      <c r="L65" s="593"/>
      <c r="M65" s="594"/>
    </row>
    <row r="66" spans="1:13" ht="12.75">
      <c r="A66" s="10">
        <v>32</v>
      </c>
      <c r="B66" s="10"/>
      <c r="C66" s="10"/>
      <c r="D66" s="10"/>
      <c r="E66" s="10"/>
      <c r="F66" s="131"/>
      <c r="G66" s="10"/>
      <c r="H66" s="127"/>
      <c r="I66" s="10"/>
      <c r="J66" s="10"/>
      <c r="K66" s="127"/>
      <c r="L66" s="593"/>
      <c r="M66" s="594"/>
    </row>
    <row r="67" spans="1:13" ht="12.75">
      <c r="A67" s="10">
        <v>33</v>
      </c>
      <c r="B67" s="10"/>
      <c r="C67" s="10"/>
      <c r="D67" s="10"/>
      <c r="E67" s="10"/>
      <c r="F67" s="131"/>
      <c r="G67" s="10"/>
      <c r="H67" s="127"/>
      <c r="I67" s="10"/>
      <c r="J67" s="10"/>
      <c r="K67" s="127"/>
      <c r="L67" s="593"/>
      <c r="M67" s="594"/>
    </row>
    <row r="68" spans="1:13" ht="12.75">
      <c r="A68" s="10">
        <v>34</v>
      </c>
      <c r="B68" s="10"/>
      <c r="C68" s="10"/>
      <c r="D68" s="10"/>
      <c r="E68" s="10"/>
      <c r="F68" s="131"/>
      <c r="G68" s="10"/>
      <c r="H68" s="127"/>
      <c r="I68" s="10"/>
      <c r="J68" s="10"/>
      <c r="K68" s="127"/>
      <c r="L68" s="593"/>
      <c r="M68" s="594"/>
    </row>
    <row r="69" spans="1:13" ht="12.75">
      <c r="A69" s="10">
        <v>35</v>
      </c>
      <c r="B69" s="10"/>
      <c r="C69" s="10"/>
      <c r="D69" s="10"/>
      <c r="E69" s="10"/>
      <c r="F69" s="131"/>
      <c r="G69" s="10"/>
      <c r="H69" s="127"/>
      <c r="I69" s="10"/>
      <c r="J69" s="10"/>
      <c r="K69" s="127"/>
      <c r="L69" s="593"/>
      <c r="M69" s="594"/>
    </row>
    <row r="70" spans="1:13" ht="12.75">
      <c r="A70" s="10">
        <v>36</v>
      </c>
      <c r="B70" s="10"/>
      <c r="C70" s="10"/>
      <c r="D70" s="10"/>
      <c r="E70" s="10"/>
      <c r="F70" s="126"/>
      <c r="G70" s="127"/>
      <c r="H70" s="127"/>
      <c r="I70" s="128"/>
      <c r="J70" s="127"/>
      <c r="K70" s="127"/>
      <c r="L70" s="533"/>
      <c r="M70" s="533"/>
    </row>
    <row r="71" spans="1:13" ht="12.75">
      <c r="A71" s="10">
        <v>37</v>
      </c>
      <c r="B71" s="10"/>
      <c r="C71" s="10"/>
      <c r="D71" s="10"/>
      <c r="E71" s="10"/>
      <c r="F71" s="128"/>
      <c r="G71" s="127"/>
      <c r="H71" s="127"/>
      <c r="I71" s="128"/>
      <c r="J71" s="127"/>
      <c r="K71" s="127"/>
      <c r="L71" s="533"/>
      <c r="M71" s="533"/>
    </row>
    <row r="72" spans="1:11" ht="12.75">
      <c r="A72" s="39" t="s">
        <v>464</v>
      </c>
      <c r="B72" s="39"/>
      <c r="C72" s="39"/>
      <c r="D72" s="39"/>
      <c r="E72" s="39"/>
      <c r="F72" s="136">
        <f>SUM(F35:F71)</f>
        <v>0</v>
      </c>
      <c r="G72" s="39"/>
      <c r="H72" s="137">
        <f>SUM(H35:H71)</f>
        <v>0</v>
      </c>
      <c r="I72" s="136">
        <f>SUM(I35:I71)</f>
        <v>0</v>
      </c>
      <c r="J72" s="39"/>
      <c r="K72" s="137">
        <f>SUM(K35:K71)</f>
        <v>0</v>
      </c>
    </row>
    <row r="73" spans="1:13" ht="12.75">
      <c r="A73" s="132"/>
      <c r="B73" s="132"/>
      <c r="C73" s="132"/>
      <c r="D73" s="132"/>
      <c r="E73" s="132"/>
      <c r="F73" s="133"/>
      <c r="G73" s="134"/>
      <c r="H73" s="134"/>
      <c r="I73" s="133"/>
      <c r="J73" s="134"/>
      <c r="K73" s="134"/>
      <c r="L73" s="617"/>
      <c r="M73" s="617"/>
    </row>
    <row r="74" spans="1:13" ht="12.75">
      <c r="A74" s="1" t="e">
        <f>CONCATENATE("Число порядкових номерів на сторінці: ",ЧислоПрописом(COUNTA(A35:A71))," (з ",A35," по ",A71,")")</f>
        <v>#NAME?</v>
      </c>
      <c r="B74" s="132"/>
      <c r="C74" s="132"/>
      <c r="D74" s="135" t="e">
        <f>CONCATENATE("Загальна кількість у натуральних вимірах фактично на сторінці: ",ЧислоПрописом(F72))</f>
        <v>#NAME?</v>
      </c>
      <c r="E74" s="132"/>
      <c r="F74" s="133"/>
      <c r="G74" s="134"/>
      <c r="H74" s="134"/>
      <c r="I74" s="133"/>
      <c r="J74" s="134"/>
      <c r="K74" s="134"/>
      <c r="L74" s="617"/>
      <c r="M74" s="617"/>
    </row>
    <row r="75" spans="4:14" ht="12.75">
      <c r="D75" s="135" t="e">
        <f>CONCATENATE("Загальна кількість у натуральних вимірах за даними бухобліку на сторінці: ",ЧислоПрописом(I72))</f>
        <v>#NAME?</v>
      </c>
      <c r="F75" s="14"/>
      <c r="G75" s="14"/>
      <c r="N75" s="14"/>
    </row>
    <row r="76" spans="6:14" ht="15.75" customHeight="1">
      <c r="F76" s="14"/>
      <c r="G76" s="14"/>
      <c r="N76" s="14"/>
    </row>
    <row r="77" spans="1:14" ht="15.75">
      <c r="A77" s="607" t="s">
        <v>59</v>
      </c>
      <c r="B77" s="607" t="s">
        <v>60</v>
      </c>
      <c r="C77" s="607" t="s">
        <v>50</v>
      </c>
      <c r="D77" s="607"/>
      <c r="E77" s="533" t="s">
        <v>51</v>
      </c>
      <c r="F77" s="607" t="s">
        <v>12</v>
      </c>
      <c r="G77" s="607"/>
      <c r="H77" s="607"/>
      <c r="I77" s="607" t="s">
        <v>68</v>
      </c>
      <c r="J77" s="607"/>
      <c r="K77" s="607"/>
      <c r="L77" s="607" t="s">
        <v>52</v>
      </c>
      <c r="M77" s="607"/>
      <c r="N77" s="14"/>
    </row>
    <row r="78" spans="1:14" ht="38.25">
      <c r="A78" s="607"/>
      <c r="B78" s="607"/>
      <c r="C78" s="35" t="s">
        <v>53</v>
      </c>
      <c r="D78" s="10" t="s">
        <v>66</v>
      </c>
      <c r="E78" s="533"/>
      <c r="F78" s="35" t="s">
        <v>54</v>
      </c>
      <c r="G78" s="35" t="s">
        <v>55</v>
      </c>
      <c r="H78" s="35" t="s">
        <v>56</v>
      </c>
      <c r="I78" s="35" t="s">
        <v>54</v>
      </c>
      <c r="J78" s="35" t="s">
        <v>57</v>
      </c>
      <c r="K78" s="35" t="s">
        <v>56</v>
      </c>
      <c r="L78" s="607"/>
      <c r="M78" s="607"/>
      <c r="N78" s="14"/>
    </row>
    <row r="79" spans="1:14" ht="12.75">
      <c r="A79" s="36">
        <v>1</v>
      </c>
      <c r="B79" s="36">
        <v>2</v>
      </c>
      <c r="C79" s="36">
        <v>3</v>
      </c>
      <c r="D79" s="36">
        <v>4</v>
      </c>
      <c r="E79" s="36">
        <v>5</v>
      </c>
      <c r="F79" s="40">
        <v>6</v>
      </c>
      <c r="G79" s="36">
        <v>7</v>
      </c>
      <c r="H79" s="36">
        <v>8</v>
      </c>
      <c r="I79" s="36">
        <v>9</v>
      </c>
      <c r="J79" s="36">
        <v>10</v>
      </c>
      <c r="K79" s="36">
        <v>11</v>
      </c>
      <c r="L79" s="616">
        <v>12</v>
      </c>
      <c r="M79" s="616"/>
      <c r="N79" s="14"/>
    </row>
    <row r="80" spans="1:14" ht="12.75">
      <c r="A80" s="10">
        <v>38</v>
      </c>
      <c r="B80" s="10"/>
      <c r="C80" s="10"/>
      <c r="D80" s="10"/>
      <c r="E80" s="10"/>
      <c r="F80" s="131"/>
      <c r="G80" s="10"/>
      <c r="H80" s="127"/>
      <c r="I80" s="10"/>
      <c r="J80" s="10"/>
      <c r="K80" s="127"/>
      <c r="L80" s="593"/>
      <c r="M80" s="594"/>
      <c r="N80" s="14"/>
    </row>
    <row r="81" spans="1:14" ht="12.75">
      <c r="A81" s="10">
        <v>39</v>
      </c>
      <c r="B81" s="10"/>
      <c r="C81" s="10"/>
      <c r="D81" s="10"/>
      <c r="E81" s="10"/>
      <c r="F81" s="131"/>
      <c r="G81" s="10"/>
      <c r="H81" s="127"/>
      <c r="I81" s="10"/>
      <c r="J81" s="10"/>
      <c r="K81" s="127"/>
      <c r="L81" s="593"/>
      <c r="M81" s="594"/>
      <c r="N81" s="14"/>
    </row>
    <row r="82" spans="1:14" ht="12.75">
      <c r="A82" s="10">
        <v>40</v>
      </c>
      <c r="B82" s="10"/>
      <c r="C82" s="10"/>
      <c r="D82" s="10"/>
      <c r="E82" s="10"/>
      <c r="F82" s="131"/>
      <c r="G82" s="10"/>
      <c r="H82" s="127"/>
      <c r="I82" s="10"/>
      <c r="J82" s="10"/>
      <c r="K82" s="127"/>
      <c r="L82" s="593"/>
      <c r="M82" s="594"/>
      <c r="N82" s="14"/>
    </row>
    <row r="83" spans="1:14" ht="12.75">
      <c r="A83" s="10">
        <v>41</v>
      </c>
      <c r="B83" s="10"/>
      <c r="C83" s="10"/>
      <c r="D83" s="10"/>
      <c r="E83" s="10"/>
      <c r="F83" s="131"/>
      <c r="G83" s="10"/>
      <c r="H83" s="127"/>
      <c r="I83" s="10"/>
      <c r="J83" s="10"/>
      <c r="K83" s="127"/>
      <c r="L83" s="593"/>
      <c r="M83" s="594"/>
      <c r="N83" s="14"/>
    </row>
    <row r="84" spans="1:14" ht="12.75">
      <c r="A84" s="10">
        <v>42</v>
      </c>
      <c r="B84" s="10"/>
      <c r="C84" s="10"/>
      <c r="D84" s="10"/>
      <c r="E84" s="10"/>
      <c r="F84" s="131"/>
      <c r="G84" s="10"/>
      <c r="H84" s="127"/>
      <c r="I84" s="10"/>
      <c r="J84" s="10"/>
      <c r="K84" s="127"/>
      <c r="L84" s="593"/>
      <c r="M84" s="594"/>
      <c r="N84" s="14"/>
    </row>
    <row r="85" spans="1:14" ht="12.75">
      <c r="A85" s="10">
        <v>43</v>
      </c>
      <c r="B85" s="10"/>
      <c r="C85" s="10"/>
      <c r="D85" s="10"/>
      <c r="E85" s="10"/>
      <c r="F85" s="131"/>
      <c r="G85" s="10"/>
      <c r="H85" s="127"/>
      <c r="I85" s="10"/>
      <c r="J85" s="10"/>
      <c r="K85" s="127"/>
      <c r="L85" s="593"/>
      <c r="M85" s="594"/>
      <c r="N85" s="14"/>
    </row>
    <row r="86" spans="1:14" ht="12.75">
      <c r="A86" s="10">
        <v>44</v>
      </c>
      <c r="B86" s="10"/>
      <c r="C86" s="10"/>
      <c r="D86" s="10"/>
      <c r="E86" s="10"/>
      <c r="F86" s="131"/>
      <c r="G86" s="10"/>
      <c r="H86" s="127"/>
      <c r="I86" s="10"/>
      <c r="J86" s="10"/>
      <c r="K86" s="127"/>
      <c r="L86" s="593"/>
      <c r="M86" s="594"/>
      <c r="N86" s="14"/>
    </row>
    <row r="87" spans="1:14" ht="12.75">
      <c r="A87" s="10">
        <v>45</v>
      </c>
      <c r="B87" s="10"/>
      <c r="C87" s="10"/>
      <c r="D87" s="10"/>
      <c r="E87" s="10"/>
      <c r="F87" s="131"/>
      <c r="G87" s="10"/>
      <c r="H87" s="127"/>
      <c r="I87" s="10"/>
      <c r="J87" s="10"/>
      <c r="K87" s="127"/>
      <c r="L87" s="593"/>
      <c r="M87" s="594"/>
      <c r="N87" s="14"/>
    </row>
    <row r="88" spans="1:14" ht="12.75">
      <c r="A88" s="10">
        <v>46</v>
      </c>
      <c r="B88" s="10"/>
      <c r="C88" s="10"/>
      <c r="D88" s="10"/>
      <c r="E88" s="10"/>
      <c r="F88" s="131"/>
      <c r="G88" s="10"/>
      <c r="H88" s="127"/>
      <c r="I88" s="10"/>
      <c r="J88" s="10"/>
      <c r="K88" s="127"/>
      <c r="L88" s="593"/>
      <c r="M88" s="594"/>
      <c r="N88" s="14"/>
    </row>
    <row r="89" spans="1:14" ht="12.75">
      <c r="A89" s="10">
        <v>47</v>
      </c>
      <c r="B89" s="10"/>
      <c r="C89" s="10"/>
      <c r="D89" s="10"/>
      <c r="E89" s="10"/>
      <c r="F89" s="131"/>
      <c r="G89" s="10"/>
      <c r="H89" s="127"/>
      <c r="I89" s="10"/>
      <c r="J89" s="10"/>
      <c r="K89" s="127"/>
      <c r="L89" s="593"/>
      <c r="M89" s="594"/>
      <c r="N89" s="14"/>
    </row>
    <row r="90" spans="1:14" ht="12.75">
      <c r="A90" s="10">
        <v>48</v>
      </c>
      <c r="B90" s="10"/>
      <c r="C90" s="10"/>
      <c r="D90" s="10"/>
      <c r="E90" s="10"/>
      <c r="F90" s="131"/>
      <c r="G90" s="10"/>
      <c r="H90" s="127"/>
      <c r="I90" s="10"/>
      <c r="J90" s="10"/>
      <c r="K90" s="127"/>
      <c r="L90" s="593"/>
      <c r="M90" s="594"/>
      <c r="N90" s="14"/>
    </row>
    <row r="91" spans="1:14" ht="12.75">
      <c r="A91" s="10">
        <v>49</v>
      </c>
      <c r="B91" s="10"/>
      <c r="C91" s="10"/>
      <c r="D91" s="10"/>
      <c r="E91" s="10"/>
      <c r="F91" s="131"/>
      <c r="G91" s="10"/>
      <c r="H91" s="127"/>
      <c r="I91" s="10"/>
      <c r="J91" s="10"/>
      <c r="K91" s="127"/>
      <c r="L91" s="593"/>
      <c r="M91" s="594"/>
      <c r="N91" s="14"/>
    </row>
    <row r="92" spans="1:14" ht="12.75">
      <c r="A92" s="10">
        <v>50</v>
      </c>
      <c r="B92" s="10"/>
      <c r="C92" s="10"/>
      <c r="D92" s="10"/>
      <c r="E92" s="10"/>
      <c r="F92" s="131"/>
      <c r="G92" s="10"/>
      <c r="H92" s="127"/>
      <c r="I92" s="10"/>
      <c r="J92" s="10"/>
      <c r="K92" s="127"/>
      <c r="L92" s="593"/>
      <c r="M92" s="594"/>
      <c r="N92" s="14"/>
    </row>
    <row r="93" spans="1:14" ht="12.75">
      <c r="A93" s="10">
        <v>51</v>
      </c>
      <c r="B93" s="10"/>
      <c r="C93" s="10"/>
      <c r="D93" s="10"/>
      <c r="E93" s="10"/>
      <c r="F93" s="131"/>
      <c r="G93" s="10"/>
      <c r="H93" s="127"/>
      <c r="I93" s="10"/>
      <c r="J93" s="10"/>
      <c r="K93" s="127"/>
      <c r="L93" s="593"/>
      <c r="M93" s="594"/>
      <c r="N93" s="14"/>
    </row>
    <row r="94" spans="1:14" ht="12.75">
      <c r="A94" s="10">
        <v>52</v>
      </c>
      <c r="B94" s="10"/>
      <c r="C94" s="10"/>
      <c r="D94" s="10"/>
      <c r="E94" s="10"/>
      <c r="F94" s="131"/>
      <c r="G94" s="10"/>
      <c r="H94" s="127"/>
      <c r="I94" s="10"/>
      <c r="J94" s="10"/>
      <c r="K94" s="127"/>
      <c r="L94" s="593"/>
      <c r="M94" s="594"/>
      <c r="N94" s="14"/>
    </row>
    <row r="95" spans="1:14" ht="12.75">
      <c r="A95" s="10">
        <v>53</v>
      </c>
      <c r="B95" s="10"/>
      <c r="C95" s="10"/>
      <c r="D95" s="10"/>
      <c r="E95" s="10"/>
      <c r="F95" s="131"/>
      <c r="G95" s="10"/>
      <c r="H95" s="127"/>
      <c r="I95" s="10"/>
      <c r="J95" s="10"/>
      <c r="K95" s="127"/>
      <c r="L95" s="593"/>
      <c r="M95" s="594"/>
      <c r="N95" s="14"/>
    </row>
    <row r="96" spans="1:14" ht="12.75">
      <c r="A96" s="10">
        <v>54</v>
      </c>
      <c r="B96" s="10"/>
      <c r="C96" s="10"/>
      <c r="D96" s="10"/>
      <c r="E96" s="10"/>
      <c r="F96" s="131"/>
      <c r="G96" s="10"/>
      <c r="H96" s="127"/>
      <c r="I96" s="10"/>
      <c r="J96" s="10"/>
      <c r="K96" s="127"/>
      <c r="L96" s="593"/>
      <c r="M96" s="594"/>
      <c r="N96" s="14"/>
    </row>
    <row r="97" spans="1:14" ht="12.75">
      <c r="A97" s="10">
        <v>55</v>
      </c>
      <c r="B97" s="10"/>
      <c r="C97" s="10"/>
      <c r="D97" s="10"/>
      <c r="E97" s="10"/>
      <c r="F97" s="131"/>
      <c r="G97" s="10"/>
      <c r="H97" s="127"/>
      <c r="I97" s="10"/>
      <c r="J97" s="10"/>
      <c r="K97" s="127"/>
      <c r="L97" s="593"/>
      <c r="M97" s="594"/>
      <c r="N97" s="14"/>
    </row>
    <row r="98" spans="1:14" ht="12.75">
      <c r="A98" s="10">
        <v>56</v>
      </c>
      <c r="B98" s="10"/>
      <c r="C98" s="10"/>
      <c r="D98" s="10"/>
      <c r="E98" s="10"/>
      <c r="F98" s="131"/>
      <c r="G98" s="10"/>
      <c r="H98" s="127"/>
      <c r="I98" s="10"/>
      <c r="J98" s="10"/>
      <c r="K98" s="127"/>
      <c r="L98" s="593"/>
      <c r="M98" s="594"/>
      <c r="N98" s="14"/>
    </row>
    <row r="99" spans="1:14" ht="12.75">
      <c r="A99" s="10">
        <v>57</v>
      </c>
      <c r="B99" s="10"/>
      <c r="C99" s="10"/>
      <c r="D99" s="10"/>
      <c r="E99" s="10"/>
      <c r="F99" s="131"/>
      <c r="G99" s="10"/>
      <c r="H99" s="127"/>
      <c r="I99" s="10"/>
      <c r="J99" s="10"/>
      <c r="K99" s="127"/>
      <c r="L99" s="593"/>
      <c r="M99" s="594"/>
      <c r="N99" s="14"/>
    </row>
    <row r="100" spans="1:14" ht="12.75">
      <c r="A100" s="10">
        <v>58</v>
      </c>
      <c r="B100" s="10"/>
      <c r="C100" s="10"/>
      <c r="D100" s="10"/>
      <c r="E100" s="10"/>
      <c r="F100" s="131"/>
      <c r="G100" s="10"/>
      <c r="H100" s="127"/>
      <c r="I100" s="10"/>
      <c r="J100" s="10"/>
      <c r="K100" s="127"/>
      <c r="L100" s="593"/>
      <c r="M100" s="594"/>
      <c r="N100" s="14"/>
    </row>
    <row r="101" spans="1:14" ht="12.75">
      <c r="A101" s="10">
        <v>59</v>
      </c>
      <c r="B101" s="10"/>
      <c r="C101" s="10"/>
      <c r="D101" s="10"/>
      <c r="E101" s="10"/>
      <c r="F101" s="131"/>
      <c r="G101" s="10"/>
      <c r="H101" s="127"/>
      <c r="I101" s="10"/>
      <c r="J101" s="10"/>
      <c r="K101" s="127"/>
      <c r="L101" s="593"/>
      <c r="M101" s="594"/>
      <c r="N101" s="14"/>
    </row>
    <row r="102" spans="1:14" ht="12.75">
      <c r="A102" s="10">
        <v>60</v>
      </c>
      <c r="B102" s="10"/>
      <c r="C102" s="10"/>
      <c r="D102" s="10"/>
      <c r="E102" s="10"/>
      <c r="F102" s="131"/>
      <c r="G102" s="10"/>
      <c r="H102" s="127"/>
      <c r="I102" s="10"/>
      <c r="J102" s="10"/>
      <c r="K102" s="127"/>
      <c r="L102" s="593"/>
      <c r="M102" s="594"/>
      <c r="N102" s="14"/>
    </row>
    <row r="103" spans="1:14" ht="12.75">
      <c r="A103" s="10">
        <v>61</v>
      </c>
      <c r="B103" s="10"/>
      <c r="C103" s="10"/>
      <c r="D103" s="10"/>
      <c r="E103" s="10"/>
      <c r="F103" s="131"/>
      <c r="G103" s="10"/>
      <c r="H103" s="127"/>
      <c r="I103" s="10"/>
      <c r="J103" s="10"/>
      <c r="K103" s="127"/>
      <c r="L103" s="593"/>
      <c r="M103" s="594"/>
      <c r="N103" s="14"/>
    </row>
    <row r="104" spans="1:14" ht="12.75">
      <c r="A104" s="10">
        <v>62</v>
      </c>
      <c r="B104" s="10"/>
      <c r="C104" s="10"/>
      <c r="D104" s="10"/>
      <c r="E104" s="10"/>
      <c r="F104" s="131"/>
      <c r="G104" s="10"/>
      <c r="H104" s="127"/>
      <c r="I104" s="10"/>
      <c r="J104" s="10"/>
      <c r="K104" s="127"/>
      <c r="L104" s="593"/>
      <c r="M104" s="594"/>
      <c r="N104" s="14"/>
    </row>
    <row r="105" spans="1:14" ht="12.75">
      <c r="A105" s="10">
        <v>63</v>
      </c>
      <c r="B105" s="10"/>
      <c r="C105" s="10"/>
      <c r="D105" s="10"/>
      <c r="E105" s="10"/>
      <c r="F105" s="131"/>
      <c r="G105" s="10"/>
      <c r="H105" s="127"/>
      <c r="I105" s="10"/>
      <c r="J105" s="10"/>
      <c r="K105" s="127"/>
      <c r="L105" s="593"/>
      <c r="M105" s="594"/>
      <c r="N105" s="14"/>
    </row>
    <row r="106" spans="1:14" ht="12.75">
      <c r="A106" s="10">
        <v>64</v>
      </c>
      <c r="B106" s="10"/>
      <c r="C106" s="10"/>
      <c r="D106" s="10"/>
      <c r="E106" s="10"/>
      <c r="F106" s="131"/>
      <c r="G106" s="10"/>
      <c r="H106" s="127"/>
      <c r="I106" s="10"/>
      <c r="J106" s="10"/>
      <c r="K106" s="127"/>
      <c r="L106" s="593"/>
      <c r="M106" s="594"/>
      <c r="N106" s="14"/>
    </row>
    <row r="107" spans="1:14" ht="12.75">
      <c r="A107" s="10">
        <v>65</v>
      </c>
      <c r="B107" s="10"/>
      <c r="C107" s="10"/>
      <c r="D107" s="10"/>
      <c r="E107" s="10"/>
      <c r="F107" s="131"/>
      <c r="G107" s="10"/>
      <c r="H107" s="127"/>
      <c r="I107" s="10"/>
      <c r="J107" s="10"/>
      <c r="K107" s="127"/>
      <c r="L107" s="593"/>
      <c r="M107" s="594"/>
      <c r="N107" s="14"/>
    </row>
    <row r="108" spans="1:14" ht="12.75">
      <c r="A108" s="10">
        <v>66</v>
      </c>
      <c r="B108" s="10"/>
      <c r="C108" s="10"/>
      <c r="D108" s="10"/>
      <c r="E108" s="10"/>
      <c r="F108" s="131"/>
      <c r="G108" s="10"/>
      <c r="H108" s="127"/>
      <c r="I108" s="10"/>
      <c r="J108" s="10"/>
      <c r="K108" s="127"/>
      <c r="L108" s="593"/>
      <c r="M108" s="594"/>
      <c r="N108" s="14"/>
    </row>
    <row r="109" spans="1:14" ht="12.75">
      <c r="A109" s="10">
        <v>67</v>
      </c>
      <c r="B109" s="10"/>
      <c r="C109" s="10"/>
      <c r="D109" s="10"/>
      <c r="E109" s="10"/>
      <c r="F109" s="131"/>
      <c r="G109" s="10"/>
      <c r="H109" s="127"/>
      <c r="I109" s="10"/>
      <c r="J109" s="10"/>
      <c r="K109" s="127"/>
      <c r="L109" s="593"/>
      <c r="M109" s="594"/>
      <c r="N109" s="14"/>
    </row>
    <row r="110" spans="1:14" ht="12.75">
      <c r="A110" s="10">
        <v>68</v>
      </c>
      <c r="B110" s="10"/>
      <c r="C110" s="10"/>
      <c r="D110" s="10"/>
      <c r="E110" s="10"/>
      <c r="F110" s="131"/>
      <c r="G110" s="10"/>
      <c r="H110" s="127"/>
      <c r="I110" s="10"/>
      <c r="J110" s="10"/>
      <c r="K110" s="127"/>
      <c r="L110" s="593"/>
      <c r="M110" s="594"/>
      <c r="N110" s="14"/>
    </row>
    <row r="111" spans="1:14" ht="12.75">
      <c r="A111" s="10">
        <v>69</v>
      </c>
      <c r="B111" s="10"/>
      <c r="C111" s="10"/>
      <c r="D111" s="10"/>
      <c r="E111" s="10"/>
      <c r="F111" s="131"/>
      <c r="G111" s="10"/>
      <c r="H111" s="127"/>
      <c r="I111" s="10"/>
      <c r="J111" s="10"/>
      <c r="K111" s="127"/>
      <c r="L111" s="593"/>
      <c r="M111" s="594"/>
      <c r="N111" s="14"/>
    </row>
    <row r="112" spans="1:14" ht="12.75">
      <c r="A112" s="10">
        <v>70</v>
      </c>
      <c r="B112" s="10"/>
      <c r="C112" s="10"/>
      <c r="D112" s="10"/>
      <c r="E112" s="10"/>
      <c r="F112" s="131"/>
      <c r="G112" s="10"/>
      <c r="H112" s="127"/>
      <c r="I112" s="10"/>
      <c r="J112" s="10"/>
      <c r="K112" s="127"/>
      <c r="L112" s="593"/>
      <c r="M112" s="594"/>
      <c r="N112" s="14"/>
    </row>
    <row r="113" spans="1:14" ht="12.75">
      <c r="A113" s="10">
        <v>71</v>
      </c>
      <c r="B113" s="10"/>
      <c r="C113" s="10"/>
      <c r="D113" s="10"/>
      <c r="E113" s="10"/>
      <c r="F113" s="131"/>
      <c r="G113" s="10"/>
      <c r="H113" s="127"/>
      <c r="I113" s="10"/>
      <c r="J113" s="10"/>
      <c r="K113" s="127"/>
      <c r="L113" s="593"/>
      <c r="M113" s="594"/>
      <c r="N113" s="14"/>
    </row>
    <row r="114" spans="1:14" ht="12.75">
      <c r="A114" s="10">
        <v>72</v>
      </c>
      <c r="B114" s="10"/>
      <c r="C114" s="10"/>
      <c r="D114" s="10"/>
      <c r="E114" s="10"/>
      <c r="F114" s="131"/>
      <c r="G114" s="10"/>
      <c r="H114" s="127"/>
      <c r="I114" s="10"/>
      <c r="J114" s="10"/>
      <c r="K114" s="127"/>
      <c r="L114" s="593"/>
      <c r="M114" s="594"/>
      <c r="N114" s="14"/>
    </row>
    <row r="115" spans="1:14" ht="12.75">
      <c r="A115" s="10">
        <v>73</v>
      </c>
      <c r="B115" s="10"/>
      <c r="C115" s="10"/>
      <c r="D115" s="10"/>
      <c r="E115" s="10"/>
      <c r="F115" s="126"/>
      <c r="G115" s="127"/>
      <c r="H115" s="127"/>
      <c r="I115" s="128"/>
      <c r="J115" s="127"/>
      <c r="K115" s="127"/>
      <c r="L115" s="533"/>
      <c r="M115" s="533"/>
      <c r="N115" s="14"/>
    </row>
    <row r="116" spans="1:14" ht="12.75">
      <c r="A116" s="10">
        <v>74</v>
      </c>
      <c r="B116" s="10"/>
      <c r="C116" s="10"/>
      <c r="D116" s="10"/>
      <c r="E116" s="10"/>
      <c r="F116" s="128"/>
      <c r="G116" s="127"/>
      <c r="H116" s="127"/>
      <c r="I116" s="128"/>
      <c r="J116" s="127"/>
      <c r="K116" s="127"/>
      <c r="L116" s="533"/>
      <c r="M116" s="533"/>
      <c r="N116" s="14"/>
    </row>
    <row r="117" spans="1:14" ht="12.75">
      <c r="A117" s="39" t="s">
        <v>464</v>
      </c>
      <c r="B117" s="39"/>
      <c r="C117" s="39"/>
      <c r="D117" s="39"/>
      <c r="E117" s="39"/>
      <c r="F117" s="136">
        <f>SUM(F80:F116)</f>
        <v>0</v>
      </c>
      <c r="G117" s="39"/>
      <c r="H117" s="137">
        <f>SUM(H80:H116)</f>
        <v>0</v>
      </c>
      <c r="I117" s="136">
        <f>SUM(I80:I116)</f>
        <v>0</v>
      </c>
      <c r="J117" s="39"/>
      <c r="K117" s="137">
        <f>SUM(K80:K116)</f>
        <v>0</v>
      </c>
      <c r="N117" s="14"/>
    </row>
    <row r="118" spans="1:14" ht="12.75">
      <c r="A118" s="132"/>
      <c r="B118" s="132"/>
      <c r="C118" s="132"/>
      <c r="D118" s="132"/>
      <c r="E118" s="132"/>
      <c r="F118" s="133"/>
      <c r="G118" s="134"/>
      <c r="H118" s="134"/>
      <c r="I118" s="133"/>
      <c r="J118" s="134"/>
      <c r="K118" s="134"/>
      <c r="L118" s="617"/>
      <c r="M118" s="617"/>
      <c r="N118" s="14"/>
    </row>
    <row r="119" spans="1:14" ht="12.75">
      <c r="A119" s="1" t="e">
        <f>CONCATENATE("Число порядкових номерів на сторінці: ",ЧислоПрописом(COUNTA(A80:A116))," (з ",A80," по ",A116,")")</f>
        <v>#NAME?</v>
      </c>
      <c r="B119" s="132"/>
      <c r="C119" s="132"/>
      <c r="D119" s="135" t="e">
        <f>CONCATENATE("Загальна кількість у натуральних вимірах фактично на сторінці: ",ЧислоПрописом(F117))</f>
        <v>#NAME?</v>
      </c>
      <c r="E119" s="132"/>
      <c r="F119" s="133"/>
      <c r="G119" s="134"/>
      <c r="H119" s="134"/>
      <c r="I119" s="133"/>
      <c r="J119" s="134"/>
      <c r="K119" s="134"/>
      <c r="L119" s="617"/>
      <c r="M119" s="617"/>
      <c r="N119" s="14"/>
    </row>
    <row r="120" spans="4:14" ht="12.75">
      <c r="D120" s="135" t="e">
        <f>CONCATENATE("Загальна кількість у натуральних вимірах за даними бухобліку на сторінці: ",ЧислоПрописом(I117))</f>
        <v>#NAME?</v>
      </c>
      <c r="F120" s="14"/>
      <c r="G120" s="14"/>
      <c r="N120" s="14"/>
    </row>
    <row r="121" spans="6:14" ht="12.75">
      <c r="F121" s="14"/>
      <c r="G121" s="14"/>
      <c r="N121" s="14"/>
    </row>
    <row r="122" spans="6:14" ht="12.75">
      <c r="F122" s="14"/>
      <c r="G122" s="14"/>
      <c r="N122" s="14"/>
    </row>
    <row r="123" spans="1:14" ht="15.75">
      <c r="A123" s="607" t="s">
        <v>59</v>
      </c>
      <c r="B123" s="607" t="s">
        <v>60</v>
      </c>
      <c r="C123" s="607" t="s">
        <v>50</v>
      </c>
      <c r="D123" s="607"/>
      <c r="E123" s="533" t="s">
        <v>51</v>
      </c>
      <c r="F123" s="607" t="s">
        <v>12</v>
      </c>
      <c r="G123" s="607"/>
      <c r="H123" s="607"/>
      <c r="I123" s="607" t="s">
        <v>68</v>
      </c>
      <c r="J123" s="607"/>
      <c r="K123" s="607"/>
      <c r="L123" s="607" t="s">
        <v>52</v>
      </c>
      <c r="M123" s="607"/>
      <c r="N123" s="14"/>
    </row>
    <row r="124" spans="1:14" ht="38.25">
      <c r="A124" s="607"/>
      <c r="B124" s="607"/>
      <c r="C124" s="35" t="s">
        <v>53</v>
      </c>
      <c r="D124" s="10" t="s">
        <v>66</v>
      </c>
      <c r="E124" s="533"/>
      <c r="F124" s="35" t="s">
        <v>54</v>
      </c>
      <c r="G124" s="35" t="s">
        <v>55</v>
      </c>
      <c r="H124" s="35" t="s">
        <v>56</v>
      </c>
      <c r="I124" s="35" t="s">
        <v>54</v>
      </c>
      <c r="J124" s="35" t="s">
        <v>57</v>
      </c>
      <c r="K124" s="35" t="s">
        <v>56</v>
      </c>
      <c r="L124" s="607"/>
      <c r="M124" s="607"/>
      <c r="N124" s="14"/>
    </row>
    <row r="125" spans="1:14" ht="12.75">
      <c r="A125" s="36">
        <v>1</v>
      </c>
      <c r="B125" s="36">
        <v>2</v>
      </c>
      <c r="C125" s="36">
        <v>3</v>
      </c>
      <c r="D125" s="36">
        <v>4</v>
      </c>
      <c r="E125" s="36">
        <v>5</v>
      </c>
      <c r="F125" s="40">
        <v>6</v>
      </c>
      <c r="G125" s="36">
        <v>7</v>
      </c>
      <c r="H125" s="36">
        <v>8</v>
      </c>
      <c r="I125" s="36">
        <v>9</v>
      </c>
      <c r="J125" s="36">
        <v>10</v>
      </c>
      <c r="K125" s="36">
        <v>11</v>
      </c>
      <c r="L125" s="616">
        <v>12</v>
      </c>
      <c r="M125" s="616"/>
      <c r="N125" s="14"/>
    </row>
    <row r="126" spans="1:14" ht="12.75">
      <c r="A126" s="10">
        <v>75</v>
      </c>
      <c r="B126" s="10"/>
      <c r="C126" s="10"/>
      <c r="D126" s="10"/>
      <c r="E126" s="10"/>
      <c r="F126" s="131"/>
      <c r="G126" s="10"/>
      <c r="H126" s="127"/>
      <c r="I126" s="10"/>
      <c r="J126" s="10"/>
      <c r="K126" s="127"/>
      <c r="L126" s="593"/>
      <c r="M126" s="594"/>
      <c r="N126" s="14"/>
    </row>
    <row r="127" spans="1:14" ht="12.75">
      <c r="A127" s="10">
        <v>76</v>
      </c>
      <c r="B127" s="10"/>
      <c r="C127" s="10"/>
      <c r="D127" s="10"/>
      <c r="E127" s="10"/>
      <c r="F127" s="131"/>
      <c r="G127" s="10"/>
      <c r="H127" s="127"/>
      <c r="I127" s="10"/>
      <c r="J127" s="10"/>
      <c r="K127" s="127"/>
      <c r="L127" s="593"/>
      <c r="M127" s="594"/>
      <c r="N127" s="14"/>
    </row>
    <row r="128" spans="1:14" ht="12.75">
      <c r="A128" s="10">
        <v>77</v>
      </c>
      <c r="B128" s="10"/>
      <c r="C128" s="10"/>
      <c r="D128" s="10"/>
      <c r="E128" s="10"/>
      <c r="F128" s="131"/>
      <c r="G128" s="10"/>
      <c r="H128" s="127"/>
      <c r="I128" s="10"/>
      <c r="J128" s="10"/>
      <c r="K128" s="127"/>
      <c r="L128" s="593"/>
      <c r="M128" s="594"/>
      <c r="N128" s="14"/>
    </row>
    <row r="129" spans="1:14" ht="12.75">
      <c r="A129" s="10">
        <v>78</v>
      </c>
      <c r="B129" s="10"/>
      <c r="C129" s="10"/>
      <c r="D129" s="10"/>
      <c r="E129" s="10"/>
      <c r="F129" s="131"/>
      <c r="G129" s="10"/>
      <c r="H129" s="127"/>
      <c r="I129" s="10"/>
      <c r="J129" s="10"/>
      <c r="K129" s="127"/>
      <c r="L129" s="593"/>
      <c r="M129" s="594"/>
      <c r="N129" s="14"/>
    </row>
    <row r="130" spans="1:14" ht="12.75">
      <c r="A130" s="10">
        <v>79</v>
      </c>
      <c r="B130" s="10"/>
      <c r="C130" s="10"/>
      <c r="D130" s="10"/>
      <c r="E130" s="10"/>
      <c r="F130" s="131"/>
      <c r="G130" s="10"/>
      <c r="H130" s="127"/>
      <c r="I130" s="10"/>
      <c r="J130" s="10"/>
      <c r="K130" s="127"/>
      <c r="L130" s="593"/>
      <c r="M130" s="594"/>
      <c r="N130" s="14"/>
    </row>
    <row r="131" spans="1:14" ht="12.75">
      <c r="A131" s="10">
        <v>80</v>
      </c>
      <c r="B131" s="10"/>
      <c r="C131" s="10"/>
      <c r="D131" s="10"/>
      <c r="E131" s="10"/>
      <c r="F131" s="131"/>
      <c r="G131" s="10"/>
      <c r="H131" s="127"/>
      <c r="I131" s="10"/>
      <c r="J131" s="10"/>
      <c r="K131" s="127"/>
      <c r="L131" s="593"/>
      <c r="M131" s="594"/>
      <c r="N131" s="14"/>
    </row>
    <row r="132" spans="1:14" ht="12.75">
      <c r="A132" s="10">
        <v>81</v>
      </c>
      <c r="B132" s="10"/>
      <c r="C132" s="10"/>
      <c r="D132" s="10"/>
      <c r="E132" s="10"/>
      <c r="F132" s="131"/>
      <c r="G132" s="10"/>
      <c r="H132" s="127"/>
      <c r="I132" s="10"/>
      <c r="J132" s="10"/>
      <c r="K132" s="127"/>
      <c r="L132" s="593"/>
      <c r="M132" s="594"/>
      <c r="N132" s="14"/>
    </row>
    <row r="133" spans="1:14" ht="12.75">
      <c r="A133" s="10">
        <v>82</v>
      </c>
      <c r="B133" s="10"/>
      <c r="C133" s="10"/>
      <c r="D133" s="10"/>
      <c r="E133" s="10"/>
      <c r="F133" s="131"/>
      <c r="G133" s="10"/>
      <c r="H133" s="127"/>
      <c r="I133" s="10"/>
      <c r="J133" s="10"/>
      <c r="K133" s="127"/>
      <c r="L133" s="593"/>
      <c r="M133" s="594"/>
      <c r="N133" s="14"/>
    </row>
    <row r="134" spans="1:14" ht="12.75">
      <c r="A134" s="10">
        <v>83</v>
      </c>
      <c r="B134" s="10"/>
      <c r="C134" s="10"/>
      <c r="D134" s="10"/>
      <c r="E134" s="10"/>
      <c r="F134" s="131"/>
      <c r="G134" s="10"/>
      <c r="H134" s="127"/>
      <c r="I134" s="10"/>
      <c r="J134" s="10"/>
      <c r="K134" s="127"/>
      <c r="L134" s="593"/>
      <c r="M134" s="594"/>
      <c r="N134" s="14"/>
    </row>
    <row r="135" spans="1:14" ht="12.75">
      <c r="A135" s="10">
        <v>84</v>
      </c>
      <c r="B135" s="10"/>
      <c r="C135" s="10"/>
      <c r="D135" s="10"/>
      <c r="E135" s="10"/>
      <c r="F135" s="131"/>
      <c r="G135" s="10"/>
      <c r="H135" s="127"/>
      <c r="I135" s="10"/>
      <c r="J135" s="10"/>
      <c r="K135" s="127"/>
      <c r="L135" s="593"/>
      <c r="M135" s="594"/>
      <c r="N135" s="14"/>
    </row>
    <row r="136" spans="1:14" ht="12.75">
      <c r="A136" s="10">
        <v>85</v>
      </c>
      <c r="B136" s="10"/>
      <c r="C136" s="10"/>
      <c r="D136" s="10"/>
      <c r="E136" s="10"/>
      <c r="F136" s="131"/>
      <c r="G136" s="10"/>
      <c r="H136" s="127"/>
      <c r="I136" s="10"/>
      <c r="J136" s="10"/>
      <c r="K136" s="127"/>
      <c r="L136" s="593"/>
      <c r="M136" s="594"/>
      <c r="N136" s="14"/>
    </row>
    <row r="137" spans="1:14" ht="12.75">
      <c r="A137" s="10">
        <v>86</v>
      </c>
      <c r="B137" s="10"/>
      <c r="C137" s="10"/>
      <c r="D137" s="10"/>
      <c r="E137" s="10"/>
      <c r="F137" s="131"/>
      <c r="G137" s="10"/>
      <c r="H137" s="127"/>
      <c r="I137" s="10"/>
      <c r="J137" s="10"/>
      <c r="K137" s="127"/>
      <c r="L137" s="593"/>
      <c r="M137" s="594"/>
      <c r="N137" s="14"/>
    </row>
    <row r="138" spans="1:14" ht="12.75">
      <c r="A138" s="10">
        <v>87</v>
      </c>
      <c r="B138" s="10"/>
      <c r="C138" s="10"/>
      <c r="D138" s="10"/>
      <c r="E138" s="10"/>
      <c r="F138" s="131"/>
      <c r="G138" s="10"/>
      <c r="H138" s="127"/>
      <c r="I138" s="10"/>
      <c r="J138" s="10"/>
      <c r="K138" s="127"/>
      <c r="L138" s="593"/>
      <c r="M138" s="594"/>
      <c r="N138" s="14"/>
    </row>
    <row r="139" spans="1:14" ht="12.75">
      <c r="A139" s="10">
        <v>88</v>
      </c>
      <c r="B139" s="10"/>
      <c r="C139" s="10"/>
      <c r="D139" s="10"/>
      <c r="E139" s="10"/>
      <c r="F139" s="131"/>
      <c r="G139" s="10"/>
      <c r="H139" s="127"/>
      <c r="I139" s="10"/>
      <c r="J139" s="10"/>
      <c r="K139" s="127"/>
      <c r="L139" s="593"/>
      <c r="M139" s="594"/>
      <c r="N139" s="14"/>
    </row>
    <row r="140" spans="1:14" ht="12.75">
      <c r="A140" s="10">
        <v>89</v>
      </c>
      <c r="B140" s="10"/>
      <c r="C140" s="10"/>
      <c r="D140" s="10"/>
      <c r="E140" s="10"/>
      <c r="F140" s="131"/>
      <c r="G140" s="10"/>
      <c r="H140" s="127"/>
      <c r="I140" s="10"/>
      <c r="J140" s="10"/>
      <c r="K140" s="127"/>
      <c r="L140" s="593"/>
      <c r="M140" s="594"/>
      <c r="N140" s="14"/>
    </row>
    <row r="141" spans="1:14" ht="12.75">
      <c r="A141" s="10">
        <v>90</v>
      </c>
      <c r="B141" s="10"/>
      <c r="C141" s="10"/>
      <c r="D141" s="10"/>
      <c r="E141" s="10"/>
      <c r="F141" s="131"/>
      <c r="G141" s="10"/>
      <c r="H141" s="127"/>
      <c r="I141" s="10"/>
      <c r="J141" s="10"/>
      <c r="K141" s="127"/>
      <c r="L141" s="593"/>
      <c r="M141" s="594"/>
      <c r="N141" s="14"/>
    </row>
    <row r="142" spans="1:14" ht="12.75">
      <c r="A142" s="10">
        <v>91</v>
      </c>
      <c r="B142" s="10"/>
      <c r="C142" s="10"/>
      <c r="D142" s="10"/>
      <c r="E142" s="10"/>
      <c r="F142" s="131"/>
      <c r="G142" s="10"/>
      <c r="H142" s="127"/>
      <c r="I142" s="10"/>
      <c r="J142" s="10"/>
      <c r="K142" s="127"/>
      <c r="L142" s="593"/>
      <c r="M142" s="594"/>
      <c r="N142" s="14"/>
    </row>
    <row r="143" spans="1:14" ht="12.75">
      <c r="A143" s="10">
        <v>92</v>
      </c>
      <c r="B143" s="10"/>
      <c r="C143" s="10"/>
      <c r="D143" s="10"/>
      <c r="E143" s="10"/>
      <c r="F143" s="131"/>
      <c r="G143" s="10"/>
      <c r="H143" s="127"/>
      <c r="I143" s="10"/>
      <c r="J143" s="10"/>
      <c r="K143" s="127"/>
      <c r="L143" s="593"/>
      <c r="M143" s="594"/>
      <c r="N143" s="14"/>
    </row>
    <row r="144" spans="1:14" ht="12.75">
      <c r="A144" s="10">
        <v>93</v>
      </c>
      <c r="B144" s="10"/>
      <c r="C144" s="10"/>
      <c r="D144" s="10"/>
      <c r="E144" s="10"/>
      <c r="F144" s="131"/>
      <c r="G144" s="10"/>
      <c r="H144" s="127"/>
      <c r="I144" s="10"/>
      <c r="J144" s="10"/>
      <c r="K144" s="127"/>
      <c r="L144" s="593"/>
      <c r="M144" s="594"/>
      <c r="N144" s="14"/>
    </row>
    <row r="145" spans="1:14" ht="12.75">
      <c r="A145" s="10">
        <v>94</v>
      </c>
      <c r="B145" s="10"/>
      <c r="C145" s="10"/>
      <c r="D145" s="10"/>
      <c r="E145" s="10"/>
      <c r="F145" s="131"/>
      <c r="G145" s="10"/>
      <c r="H145" s="127"/>
      <c r="I145" s="10"/>
      <c r="J145" s="10"/>
      <c r="K145" s="127"/>
      <c r="L145" s="593"/>
      <c r="M145" s="594"/>
      <c r="N145" s="14"/>
    </row>
    <row r="146" spans="1:14" ht="12.75">
      <c r="A146" s="10">
        <v>95</v>
      </c>
      <c r="B146" s="10"/>
      <c r="C146" s="10"/>
      <c r="D146" s="10"/>
      <c r="E146" s="10"/>
      <c r="F146" s="131"/>
      <c r="G146" s="10"/>
      <c r="H146" s="127"/>
      <c r="I146" s="10"/>
      <c r="J146" s="10"/>
      <c r="K146" s="127"/>
      <c r="L146" s="593"/>
      <c r="M146" s="594"/>
      <c r="N146" s="14"/>
    </row>
    <row r="147" spans="1:14" ht="12.75">
      <c r="A147" s="10">
        <v>96</v>
      </c>
      <c r="B147" s="10"/>
      <c r="C147" s="10"/>
      <c r="D147" s="10"/>
      <c r="E147" s="10"/>
      <c r="F147" s="131"/>
      <c r="G147" s="10"/>
      <c r="H147" s="127"/>
      <c r="I147" s="10"/>
      <c r="J147" s="10"/>
      <c r="K147" s="127"/>
      <c r="L147" s="593"/>
      <c r="M147" s="594"/>
      <c r="N147" s="14"/>
    </row>
    <row r="148" spans="1:14" ht="12.75">
      <c r="A148" s="10">
        <v>97</v>
      </c>
      <c r="B148" s="10"/>
      <c r="C148" s="10"/>
      <c r="D148" s="10"/>
      <c r="E148" s="10"/>
      <c r="F148" s="131"/>
      <c r="G148" s="10"/>
      <c r="H148" s="127"/>
      <c r="I148" s="10"/>
      <c r="J148" s="10"/>
      <c r="K148" s="127"/>
      <c r="L148" s="593"/>
      <c r="M148" s="594"/>
      <c r="N148" s="14"/>
    </row>
    <row r="149" spans="1:14" ht="12.75">
      <c r="A149" s="10">
        <v>98</v>
      </c>
      <c r="B149" s="10"/>
      <c r="C149" s="10"/>
      <c r="D149" s="10"/>
      <c r="E149" s="10"/>
      <c r="F149" s="131"/>
      <c r="G149" s="10"/>
      <c r="H149" s="127"/>
      <c r="I149" s="10"/>
      <c r="J149" s="10"/>
      <c r="K149" s="127"/>
      <c r="L149" s="593"/>
      <c r="M149" s="594"/>
      <c r="N149" s="14"/>
    </row>
    <row r="150" spans="1:14" ht="12.75">
      <c r="A150" s="10">
        <v>99</v>
      </c>
      <c r="B150" s="10"/>
      <c r="C150" s="10"/>
      <c r="D150" s="10"/>
      <c r="E150" s="10"/>
      <c r="F150" s="131"/>
      <c r="G150" s="10"/>
      <c r="H150" s="127"/>
      <c r="I150" s="10"/>
      <c r="J150" s="10"/>
      <c r="K150" s="127"/>
      <c r="L150" s="593"/>
      <c r="M150" s="594"/>
      <c r="N150" s="14"/>
    </row>
    <row r="151" spans="1:14" ht="12.75">
      <c r="A151" s="10">
        <v>100</v>
      </c>
      <c r="B151" s="10"/>
      <c r="C151" s="10"/>
      <c r="D151" s="10"/>
      <c r="E151" s="10"/>
      <c r="F151" s="131"/>
      <c r="G151" s="10"/>
      <c r="H151" s="127"/>
      <c r="I151" s="10"/>
      <c r="J151" s="10"/>
      <c r="K151" s="127"/>
      <c r="L151" s="593"/>
      <c r="M151" s="594"/>
      <c r="N151" s="14"/>
    </row>
    <row r="152" spans="1:14" ht="12.75">
      <c r="A152" s="10">
        <v>101</v>
      </c>
      <c r="B152" s="10"/>
      <c r="C152" s="10"/>
      <c r="D152" s="10"/>
      <c r="E152" s="10"/>
      <c r="F152" s="131"/>
      <c r="G152" s="10"/>
      <c r="H152" s="127"/>
      <c r="I152" s="10"/>
      <c r="J152" s="10"/>
      <c r="K152" s="127"/>
      <c r="L152" s="593"/>
      <c r="M152" s="594"/>
      <c r="N152" s="14"/>
    </row>
    <row r="153" spans="1:14" ht="12.75">
      <c r="A153" s="10">
        <v>102</v>
      </c>
      <c r="B153" s="10"/>
      <c r="C153" s="10"/>
      <c r="D153" s="10"/>
      <c r="E153" s="10"/>
      <c r="F153" s="131"/>
      <c r="G153" s="10"/>
      <c r="H153" s="127"/>
      <c r="I153" s="10"/>
      <c r="J153" s="10"/>
      <c r="K153" s="127"/>
      <c r="L153" s="593"/>
      <c r="M153" s="594"/>
      <c r="N153" s="14"/>
    </row>
    <row r="154" spans="1:14" ht="12.75">
      <c r="A154" s="10">
        <v>103</v>
      </c>
      <c r="B154" s="10"/>
      <c r="C154" s="10"/>
      <c r="D154" s="10"/>
      <c r="E154" s="10"/>
      <c r="F154" s="131"/>
      <c r="G154" s="10"/>
      <c r="H154" s="127"/>
      <c r="I154" s="10"/>
      <c r="J154" s="10"/>
      <c r="K154" s="127"/>
      <c r="L154" s="593"/>
      <c r="M154" s="594"/>
      <c r="N154" s="14"/>
    </row>
    <row r="155" spans="1:14" ht="12.75">
      <c r="A155" s="10">
        <v>104</v>
      </c>
      <c r="B155" s="10"/>
      <c r="C155" s="10"/>
      <c r="D155" s="10"/>
      <c r="E155" s="10"/>
      <c r="F155" s="131"/>
      <c r="G155" s="10"/>
      <c r="H155" s="127"/>
      <c r="I155" s="10"/>
      <c r="J155" s="10"/>
      <c r="K155" s="127"/>
      <c r="L155" s="593"/>
      <c r="M155" s="594"/>
      <c r="N155" s="14"/>
    </row>
    <row r="156" spans="1:14" ht="12.75">
      <c r="A156" s="10">
        <v>105</v>
      </c>
      <c r="B156" s="10"/>
      <c r="C156" s="10"/>
      <c r="D156" s="10"/>
      <c r="E156" s="10"/>
      <c r="F156" s="131"/>
      <c r="G156" s="10"/>
      <c r="H156" s="127"/>
      <c r="I156" s="10"/>
      <c r="J156" s="10"/>
      <c r="K156" s="127"/>
      <c r="L156" s="593"/>
      <c r="M156" s="594"/>
      <c r="N156" s="14"/>
    </row>
    <row r="157" spans="1:14" ht="12.75">
      <c r="A157" s="10">
        <v>106</v>
      </c>
      <c r="B157" s="10"/>
      <c r="C157" s="10"/>
      <c r="D157" s="10"/>
      <c r="E157" s="10"/>
      <c r="F157" s="131"/>
      <c r="G157" s="10"/>
      <c r="H157" s="127"/>
      <c r="I157" s="10"/>
      <c r="J157" s="10"/>
      <c r="K157" s="127"/>
      <c r="L157" s="593"/>
      <c r="M157" s="594"/>
      <c r="N157" s="14"/>
    </row>
    <row r="158" spans="1:14" ht="12.75">
      <c r="A158" s="10">
        <v>107</v>
      </c>
      <c r="B158" s="10"/>
      <c r="C158" s="10"/>
      <c r="D158" s="10"/>
      <c r="E158" s="10"/>
      <c r="F158" s="131"/>
      <c r="G158" s="10"/>
      <c r="H158" s="127"/>
      <c r="I158" s="10"/>
      <c r="J158" s="10"/>
      <c r="K158" s="127"/>
      <c r="L158" s="593"/>
      <c r="M158" s="594"/>
      <c r="N158" s="14"/>
    </row>
    <row r="159" spans="1:14" ht="12.75">
      <c r="A159" s="10">
        <v>108</v>
      </c>
      <c r="B159" s="10"/>
      <c r="C159" s="10"/>
      <c r="D159" s="10"/>
      <c r="E159" s="10"/>
      <c r="F159" s="131"/>
      <c r="G159" s="10"/>
      <c r="H159" s="127"/>
      <c r="I159" s="10"/>
      <c r="J159" s="10"/>
      <c r="K159" s="127"/>
      <c r="L159" s="593"/>
      <c r="M159" s="594"/>
      <c r="N159" s="14"/>
    </row>
    <row r="160" spans="1:14" ht="12.75">
      <c r="A160" s="10">
        <v>109</v>
      </c>
      <c r="B160" s="10"/>
      <c r="C160" s="10"/>
      <c r="D160" s="10"/>
      <c r="E160" s="10"/>
      <c r="F160" s="131"/>
      <c r="G160" s="10"/>
      <c r="H160" s="127"/>
      <c r="I160" s="10"/>
      <c r="J160" s="10"/>
      <c r="K160" s="127"/>
      <c r="L160" s="593"/>
      <c r="M160" s="594"/>
      <c r="N160" s="14"/>
    </row>
    <row r="161" spans="1:14" ht="12.75">
      <c r="A161" s="10">
        <v>110</v>
      </c>
      <c r="B161" s="10"/>
      <c r="C161" s="10"/>
      <c r="D161" s="10"/>
      <c r="E161" s="10"/>
      <c r="F161" s="126"/>
      <c r="G161" s="127"/>
      <c r="H161" s="127"/>
      <c r="I161" s="128"/>
      <c r="J161" s="127"/>
      <c r="K161" s="127"/>
      <c r="L161" s="533"/>
      <c r="M161" s="533"/>
      <c r="N161" s="14"/>
    </row>
    <row r="162" spans="1:14" ht="12.75">
      <c r="A162" s="10">
        <v>111</v>
      </c>
      <c r="B162" s="10"/>
      <c r="C162" s="10"/>
      <c r="D162" s="10"/>
      <c r="E162" s="10"/>
      <c r="F162" s="128"/>
      <c r="G162" s="127"/>
      <c r="H162" s="127"/>
      <c r="I162" s="128"/>
      <c r="J162" s="127"/>
      <c r="K162" s="127"/>
      <c r="L162" s="533"/>
      <c r="M162" s="533"/>
      <c r="N162" s="14"/>
    </row>
    <row r="163" spans="1:14" ht="12.75">
      <c r="A163" s="39" t="s">
        <v>464</v>
      </c>
      <c r="B163" s="39"/>
      <c r="C163" s="39"/>
      <c r="D163" s="39"/>
      <c r="E163" s="39"/>
      <c r="F163" s="136">
        <f>SUM(F126:F162)</f>
        <v>0</v>
      </c>
      <c r="G163" s="39"/>
      <c r="H163" s="137">
        <f>SUM(H126:H162)</f>
        <v>0</v>
      </c>
      <c r="I163" s="136">
        <f>SUM(I126:I162)</f>
        <v>0</v>
      </c>
      <c r="J163" s="39"/>
      <c r="K163" s="137">
        <f>SUM(K126:K162)</f>
        <v>0</v>
      </c>
      <c r="N163" s="14"/>
    </row>
    <row r="164" spans="1:14" ht="12.75">
      <c r="A164" s="132"/>
      <c r="B164" s="132"/>
      <c r="C164" s="132"/>
      <c r="D164" s="132"/>
      <c r="E164" s="132"/>
      <c r="F164" s="133"/>
      <c r="G164" s="134"/>
      <c r="H164" s="134"/>
      <c r="I164" s="133"/>
      <c r="J164" s="134"/>
      <c r="K164" s="134"/>
      <c r="L164" s="617"/>
      <c r="M164" s="617"/>
      <c r="N164" s="14"/>
    </row>
    <row r="165" spans="1:14" ht="12.75">
      <c r="A165" s="1" t="e">
        <f>CONCATENATE("Число порядкових номерів на сторінці: ",ЧислоПрописом(COUNTA(A126:A162))," (з ",A126," по ",A162,")")</f>
        <v>#NAME?</v>
      </c>
      <c r="B165" s="132"/>
      <c r="C165" s="132"/>
      <c r="D165" s="135" t="e">
        <f>CONCATENATE("Загальна кількість у натуральних вимірах фактично на сторінці: ",ЧислоПрописом(F163))</f>
        <v>#NAME?</v>
      </c>
      <c r="E165" s="132"/>
      <c r="F165" s="133"/>
      <c r="G165" s="134"/>
      <c r="H165" s="134"/>
      <c r="I165" s="133"/>
      <c r="J165" s="134"/>
      <c r="K165" s="134"/>
      <c r="L165" s="617"/>
      <c r="M165" s="617"/>
      <c r="N165" s="14"/>
    </row>
    <row r="166" spans="4:14" ht="12.75">
      <c r="D166" s="135" t="e">
        <f>CONCATENATE("Загальна кількість у натуральних вимірах за даними бухобліку на сторінці: ",ЧислоПрописом(I163))</f>
        <v>#NAME?</v>
      </c>
      <c r="F166" s="14"/>
      <c r="G166" s="14"/>
      <c r="N166" s="14"/>
    </row>
    <row r="167" spans="6:14" ht="12.75">
      <c r="F167" s="14"/>
      <c r="G167" s="14"/>
      <c r="N167" s="14"/>
    </row>
    <row r="168" spans="6:14" ht="12.75">
      <c r="F168" s="14"/>
      <c r="G168" s="14"/>
      <c r="N168" s="14"/>
    </row>
    <row r="169" spans="6:14" ht="12.75">
      <c r="F169" s="14"/>
      <c r="G169" s="14"/>
      <c r="N169" s="14"/>
    </row>
    <row r="170" spans="1:14" ht="15.75">
      <c r="A170" s="607" t="s">
        <v>59</v>
      </c>
      <c r="B170" s="607" t="s">
        <v>60</v>
      </c>
      <c r="C170" s="607" t="s">
        <v>50</v>
      </c>
      <c r="D170" s="607"/>
      <c r="E170" s="533" t="s">
        <v>51</v>
      </c>
      <c r="F170" s="607" t="s">
        <v>12</v>
      </c>
      <c r="G170" s="607"/>
      <c r="H170" s="607"/>
      <c r="I170" s="607" t="s">
        <v>68</v>
      </c>
      <c r="J170" s="607"/>
      <c r="K170" s="607"/>
      <c r="L170" s="607" t="s">
        <v>52</v>
      </c>
      <c r="M170" s="607"/>
      <c r="N170" s="14"/>
    </row>
    <row r="171" spans="1:14" ht="38.25">
      <c r="A171" s="607"/>
      <c r="B171" s="607"/>
      <c r="C171" s="35" t="s">
        <v>53</v>
      </c>
      <c r="D171" s="10" t="s">
        <v>66</v>
      </c>
      <c r="E171" s="533"/>
      <c r="F171" s="35" t="s">
        <v>54</v>
      </c>
      <c r="G171" s="35" t="s">
        <v>55</v>
      </c>
      <c r="H171" s="35" t="s">
        <v>56</v>
      </c>
      <c r="I171" s="35" t="s">
        <v>54</v>
      </c>
      <c r="J171" s="35" t="s">
        <v>57</v>
      </c>
      <c r="K171" s="35" t="s">
        <v>56</v>
      </c>
      <c r="L171" s="607"/>
      <c r="M171" s="607"/>
      <c r="N171" s="14"/>
    </row>
    <row r="172" spans="1:14" ht="12.75">
      <c r="A172" s="36">
        <v>1</v>
      </c>
      <c r="B172" s="36">
        <v>2</v>
      </c>
      <c r="C172" s="36">
        <v>3</v>
      </c>
      <c r="D172" s="36">
        <v>4</v>
      </c>
      <c r="E172" s="36">
        <v>5</v>
      </c>
      <c r="F172" s="40">
        <v>6</v>
      </c>
      <c r="G172" s="36">
        <v>7</v>
      </c>
      <c r="H172" s="36">
        <v>8</v>
      </c>
      <c r="I172" s="36">
        <v>9</v>
      </c>
      <c r="J172" s="36">
        <v>10</v>
      </c>
      <c r="K172" s="36">
        <v>11</v>
      </c>
      <c r="L172" s="616">
        <v>12</v>
      </c>
      <c r="M172" s="616"/>
      <c r="N172" s="14"/>
    </row>
    <row r="173" spans="1:14" ht="12.75">
      <c r="A173" s="10">
        <v>112</v>
      </c>
      <c r="B173" s="10"/>
      <c r="C173" s="10"/>
      <c r="D173" s="10"/>
      <c r="E173" s="10"/>
      <c r="F173" s="131"/>
      <c r="G173" s="10"/>
      <c r="H173" s="127"/>
      <c r="I173" s="10"/>
      <c r="J173" s="10"/>
      <c r="K173" s="127"/>
      <c r="L173" s="593"/>
      <c r="M173" s="594"/>
      <c r="N173" s="14"/>
    </row>
    <row r="174" spans="1:14" ht="12.75">
      <c r="A174" s="10">
        <v>113</v>
      </c>
      <c r="B174" s="10"/>
      <c r="C174" s="10"/>
      <c r="D174" s="10"/>
      <c r="E174" s="10"/>
      <c r="F174" s="131"/>
      <c r="G174" s="10"/>
      <c r="H174" s="127"/>
      <c r="I174" s="10"/>
      <c r="J174" s="10"/>
      <c r="K174" s="127"/>
      <c r="L174" s="593"/>
      <c r="M174" s="594"/>
      <c r="N174" s="14"/>
    </row>
    <row r="175" spans="1:14" ht="12.75">
      <c r="A175" s="10">
        <v>114</v>
      </c>
      <c r="B175" s="10"/>
      <c r="C175" s="10"/>
      <c r="D175" s="10"/>
      <c r="E175" s="10"/>
      <c r="F175" s="131"/>
      <c r="G175" s="10"/>
      <c r="H175" s="127"/>
      <c r="I175" s="10"/>
      <c r="J175" s="10"/>
      <c r="K175" s="127"/>
      <c r="L175" s="593"/>
      <c r="M175" s="594"/>
      <c r="N175" s="14"/>
    </row>
    <row r="176" spans="1:14" ht="12.75">
      <c r="A176" s="10">
        <v>115</v>
      </c>
      <c r="B176" s="10"/>
      <c r="C176" s="10"/>
      <c r="D176" s="10"/>
      <c r="E176" s="10"/>
      <c r="F176" s="131"/>
      <c r="G176" s="10"/>
      <c r="H176" s="127"/>
      <c r="I176" s="10"/>
      <c r="J176" s="10"/>
      <c r="K176" s="127"/>
      <c r="L176" s="593"/>
      <c r="M176" s="594"/>
      <c r="N176" s="14"/>
    </row>
    <row r="177" spans="1:14" ht="12.75">
      <c r="A177" s="10">
        <v>116</v>
      </c>
      <c r="B177" s="10"/>
      <c r="C177" s="10"/>
      <c r="D177" s="10"/>
      <c r="E177" s="10"/>
      <c r="F177" s="131"/>
      <c r="G177" s="10"/>
      <c r="H177" s="127"/>
      <c r="I177" s="10"/>
      <c r="J177" s="10"/>
      <c r="K177" s="127"/>
      <c r="L177" s="593"/>
      <c r="M177" s="594"/>
      <c r="N177" s="14"/>
    </row>
    <row r="178" spans="1:14" ht="12.75">
      <c r="A178" s="10">
        <v>117</v>
      </c>
      <c r="B178" s="10"/>
      <c r="C178" s="10"/>
      <c r="D178" s="10"/>
      <c r="E178" s="10"/>
      <c r="F178" s="131"/>
      <c r="G178" s="10"/>
      <c r="H178" s="127"/>
      <c r="I178" s="10"/>
      <c r="J178" s="10"/>
      <c r="K178" s="127"/>
      <c r="L178" s="593"/>
      <c r="M178" s="594"/>
      <c r="N178" s="14"/>
    </row>
    <row r="179" spans="1:14" ht="12.75">
      <c r="A179" s="10">
        <v>118</v>
      </c>
      <c r="B179" s="10"/>
      <c r="C179" s="10"/>
      <c r="D179" s="10"/>
      <c r="E179" s="10"/>
      <c r="F179" s="131"/>
      <c r="G179" s="10"/>
      <c r="H179" s="127"/>
      <c r="I179" s="10"/>
      <c r="J179" s="10"/>
      <c r="K179" s="127"/>
      <c r="L179" s="593"/>
      <c r="M179" s="594"/>
      <c r="N179" s="14"/>
    </row>
    <row r="180" spans="1:14" ht="12.75">
      <c r="A180" s="10">
        <v>119</v>
      </c>
      <c r="B180" s="10"/>
      <c r="C180" s="10"/>
      <c r="D180" s="10"/>
      <c r="E180" s="10"/>
      <c r="F180" s="131"/>
      <c r="G180" s="10"/>
      <c r="H180" s="127"/>
      <c r="I180" s="10"/>
      <c r="J180" s="10"/>
      <c r="K180" s="127"/>
      <c r="L180" s="593"/>
      <c r="M180" s="594"/>
      <c r="N180" s="14"/>
    </row>
    <row r="181" spans="1:14" ht="12.75">
      <c r="A181" s="10">
        <v>120</v>
      </c>
      <c r="B181" s="10"/>
      <c r="C181" s="10"/>
      <c r="D181" s="10"/>
      <c r="E181" s="10"/>
      <c r="F181" s="131"/>
      <c r="G181" s="10"/>
      <c r="H181" s="127"/>
      <c r="I181" s="10"/>
      <c r="J181" s="10"/>
      <c r="K181" s="127"/>
      <c r="L181" s="593"/>
      <c r="M181" s="594"/>
      <c r="N181" s="14"/>
    </row>
    <row r="182" spans="1:14" ht="12.75">
      <c r="A182" s="10">
        <v>121</v>
      </c>
      <c r="B182" s="10"/>
      <c r="C182" s="10"/>
      <c r="D182" s="10"/>
      <c r="E182" s="10"/>
      <c r="F182" s="131"/>
      <c r="G182" s="10"/>
      <c r="H182" s="127"/>
      <c r="I182" s="10"/>
      <c r="J182" s="10"/>
      <c r="K182" s="127"/>
      <c r="L182" s="593"/>
      <c r="M182" s="594"/>
      <c r="N182" s="14"/>
    </row>
    <row r="183" spans="1:14" ht="12.75">
      <c r="A183" s="10">
        <v>122</v>
      </c>
      <c r="B183" s="10"/>
      <c r="C183" s="10"/>
      <c r="D183" s="10"/>
      <c r="E183" s="10"/>
      <c r="F183" s="131"/>
      <c r="G183" s="10"/>
      <c r="H183" s="127"/>
      <c r="I183" s="10"/>
      <c r="J183" s="10"/>
      <c r="K183" s="127"/>
      <c r="L183" s="593"/>
      <c r="M183" s="594"/>
      <c r="N183" s="14"/>
    </row>
    <row r="184" spans="1:14" ht="12.75">
      <c r="A184" s="10">
        <v>123</v>
      </c>
      <c r="B184" s="10"/>
      <c r="C184" s="10"/>
      <c r="D184" s="10"/>
      <c r="E184" s="10"/>
      <c r="F184" s="131"/>
      <c r="G184" s="10"/>
      <c r="H184" s="127"/>
      <c r="I184" s="10"/>
      <c r="J184" s="10"/>
      <c r="K184" s="127"/>
      <c r="L184" s="593"/>
      <c r="M184" s="594"/>
      <c r="N184" s="14"/>
    </row>
    <row r="185" spans="1:14" ht="12.75">
      <c r="A185" s="10">
        <v>124</v>
      </c>
      <c r="B185" s="10"/>
      <c r="C185" s="10"/>
      <c r="D185" s="10"/>
      <c r="E185" s="10"/>
      <c r="F185" s="131"/>
      <c r="G185" s="10"/>
      <c r="H185" s="127"/>
      <c r="I185" s="10"/>
      <c r="J185" s="10"/>
      <c r="K185" s="127"/>
      <c r="L185" s="593"/>
      <c r="M185" s="594"/>
      <c r="N185" s="14"/>
    </row>
    <row r="186" spans="1:14" ht="12.75">
      <c r="A186" s="10">
        <v>125</v>
      </c>
      <c r="B186" s="10"/>
      <c r="C186" s="10"/>
      <c r="D186" s="10"/>
      <c r="E186" s="10"/>
      <c r="F186" s="131"/>
      <c r="G186" s="10"/>
      <c r="H186" s="127"/>
      <c r="I186" s="10"/>
      <c r="J186" s="10"/>
      <c r="K186" s="127"/>
      <c r="L186" s="593"/>
      <c r="M186" s="594"/>
      <c r="N186" s="14"/>
    </row>
    <row r="187" spans="1:14" ht="12.75">
      <c r="A187" s="10">
        <v>126</v>
      </c>
      <c r="B187" s="10"/>
      <c r="C187" s="10"/>
      <c r="D187" s="10"/>
      <c r="E187" s="10"/>
      <c r="F187" s="131"/>
      <c r="G187" s="10"/>
      <c r="H187" s="127"/>
      <c r="I187" s="10"/>
      <c r="J187" s="10"/>
      <c r="K187" s="127"/>
      <c r="L187" s="593"/>
      <c r="M187" s="594"/>
      <c r="N187" s="14"/>
    </row>
    <row r="188" spans="1:14" ht="12.75">
      <c r="A188" s="10">
        <v>127</v>
      </c>
      <c r="B188" s="10"/>
      <c r="C188" s="10"/>
      <c r="D188" s="10"/>
      <c r="E188" s="10"/>
      <c r="F188" s="131"/>
      <c r="G188" s="10"/>
      <c r="H188" s="127"/>
      <c r="I188" s="10"/>
      <c r="J188" s="10"/>
      <c r="K188" s="127"/>
      <c r="L188" s="593"/>
      <c r="M188" s="594"/>
      <c r="N188" s="14"/>
    </row>
    <row r="189" spans="1:14" ht="12.75">
      <c r="A189" s="10">
        <v>128</v>
      </c>
      <c r="B189" s="10"/>
      <c r="C189" s="10"/>
      <c r="D189" s="10"/>
      <c r="E189" s="10"/>
      <c r="F189" s="131"/>
      <c r="G189" s="10"/>
      <c r="H189" s="127"/>
      <c r="I189" s="10"/>
      <c r="J189" s="10"/>
      <c r="K189" s="127"/>
      <c r="L189" s="593"/>
      <c r="M189" s="594"/>
      <c r="N189" s="14"/>
    </row>
    <row r="190" spans="1:14" ht="12.75">
      <c r="A190" s="10">
        <v>129</v>
      </c>
      <c r="B190" s="10"/>
      <c r="C190" s="10"/>
      <c r="D190" s="10"/>
      <c r="E190" s="10"/>
      <c r="F190" s="131"/>
      <c r="G190" s="10"/>
      <c r="H190" s="127"/>
      <c r="I190" s="10"/>
      <c r="J190" s="10"/>
      <c r="K190" s="127"/>
      <c r="L190" s="593"/>
      <c r="M190" s="594"/>
      <c r="N190" s="14"/>
    </row>
    <row r="191" spans="1:14" ht="12.75">
      <c r="A191" s="10">
        <v>130</v>
      </c>
      <c r="B191" s="10"/>
      <c r="C191" s="10"/>
      <c r="D191" s="10"/>
      <c r="E191" s="10"/>
      <c r="F191" s="131"/>
      <c r="G191" s="10"/>
      <c r="H191" s="127"/>
      <c r="I191" s="10"/>
      <c r="J191" s="10"/>
      <c r="K191" s="127"/>
      <c r="L191" s="593"/>
      <c r="M191" s="594"/>
      <c r="N191" s="14"/>
    </row>
    <row r="192" spans="1:14" ht="12.75">
      <c r="A192" s="10">
        <v>131</v>
      </c>
      <c r="B192" s="10"/>
      <c r="C192" s="10"/>
      <c r="D192" s="10"/>
      <c r="E192" s="10"/>
      <c r="F192" s="131"/>
      <c r="G192" s="10"/>
      <c r="H192" s="127"/>
      <c r="I192" s="10"/>
      <c r="J192" s="10"/>
      <c r="K192" s="127"/>
      <c r="L192" s="593"/>
      <c r="M192" s="594"/>
      <c r="N192" s="14"/>
    </row>
    <row r="193" spans="1:14" ht="12.75">
      <c r="A193" s="10">
        <v>132</v>
      </c>
      <c r="B193" s="10"/>
      <c r="C193" s="10"/>
      <c r="D193" s="10"/>
      <c r="E193" s="10"/>
      <c r="F193" s="131"/>
      <c r="G193" s="10"/>
      <c r="H193" s="127"/>
      <c r="I193" s="10"/>
      <c r="J193" s="10"/>
      <c r="K193" s="127"/>
      <c r="L193" s="593"/>
      <c r="M193" s="594"/>
      <c r="N193" s="14"/>
    </row>
    <row r="194" spans="1:14" ht="12.75">
      <c r="A194" s="10">
        <v>133</v>
      </c>
      <c r="B194" s="10"/>
      <c r="C194" s="10"/>
      <c r="D194" s="10"/>
      <c r="E194" s="10"/>
      <c r="F194" s="131"/>
      <c r="G194" s="10"/>
      <c r="H194" s="127"/>
      <c r="I194" s="10"/>
      <c r="J194" s="10"/>
      <c r="K194" s="127"/>
      <c r="L194" s="593"/>
      <c r="M194" s="594"/>
      <c r="N194" s="14"/>
    </row>
    <row r="195" spans="1:14" ht="12.75">
      <c r="A195" s="10">
        <v>134</v>
      </c>
      <c r="B195" s="10"/>
      <c r="C195" s="10"/>
      <c r="D195" s="10"/>
      <c r="E195" s="10"/>
      <c r="F195" s="131"/>
      <c r="G195" s="10"/>
      <c r="H195" s="127"/>
      <c r="I195" s="10"/>
      <c r="J195" s="10"/>
      <c r="K195" s="127"/>
      <c r="L195" s="593"/>
      <c r="M195" s="594"/>
      <c r="N195" s="14"/>
    </row>
    <row r="196" spans="1:14" ht="12.75">
      <c r="A196" s="10">
        <v>135</v>
      </c>
      <c r="B196" s="10"/>
      <c r="C196" s="10"/>
      <c r="D196" s="10"/>
      <c r="E196" s="10"/>
      <c r="F196" s="131"/>
      <c r="G196" s="10"/>
      <c r="H196" s="127"/>
      <c r="I196" s="10"/>
      <c r="J196" s="10"/>
      <c r="K196" s="127"/>
      <c r="L196" s="593"/>
      <c r="M196" s="594"/>
      <c r="N196" s="14"/>
    </row>
    <row r="197" spans="1:14" ht="12.75">
      <c r="A197" s="10">
        <v>136</v>
      </c>
      <c r="B197" s="10"/>
      <c r="C197" s="10"/>
      <c r="D197" s="10"/>
      <c r="E197" s="10"/>
      <c r="F197" s="131"/>
      <c r="G197" s="10"/>
      <c r="H197" s="127"/>
      <c r="I197" s="10"/>
      <c r="J197" s="10"/>
      <c r="K197" s="127"/>
      <c r="L197" s="593"/>
      <c r="M197" s="594"/>
      <c r="N197" s="14"/>
    </row>
    <row r="198" spans="1:14" ht="12.75">
      <c r="A198" s="10">
        <v>137</v>
      </c>
      <c r="B198" s="10"/>
      <c r="C198" s="10"/>
      <c r="D198" s="10"/>
      <c r="E198" s="10"/>
      <c r="F198" s="131"/>
      <c r="G198" s="10"/>
      <c r="H198" s="127"/>
      <c r="I198" s="10"/>
      <c r="J198" s="10"/>
      <c r="K198" s="127"/>
      <c r="L198" s="593"/>
      <c r="M198" s="594"/>
      <c r="N198" s="14"/>
    </row>
    <row r="199" spans="1:14" ht="12.75">
      <c r="A199" s="10">
        <v>138</v>
      </c>
      <c r="B199" s="10"/>
      <c r="C199" s="10"/>
      <c r="D199" s="10"/>
      <c r="E199" s="10"/>
      <c r="F199" s="131"/>
      <c r="G199" s="10"/>
      <c r="H199" s="127"/>
      <c r="I199" s="10"/>
      <c r="J199" s="10"/>
      <c r="K199" s="127"/>
      <c r="L199" s="593"/>
      <c r="M199" s="594"/>
      <c r="N199" s="14"/>
    </row>
    <row r="200" spans="1:14" ht="12.75">
      <c r="A200" s="10">
        <v>139</v>
      </c>
      <c r="B200" s="10"/>
      <c r="C200" s="10"/>
      <c r="D200" s="10"/>
      <c r="E200" s="10"/>
      <c r="F200" s="131"/>
      <c r="G200" s="10"/>
      <c r="H200" s="127"/>
      <c r="I200" s="10"/>
      <c r="J200" s="10"/>
      <c r="K200" s="127"/>
      <c r="L200" s="593"/>
      <c r="M200" s="594"/>
      <c r="N200" s="14"/>
    </row>
    <row r="201" spans="1:14" ht="12.75">
      <c r="A201" s="10">
        <v>140</v>
      </c>
      <c r="B201" s="10"/>
      <c r="C201" s="10"/>
      <c r="D201" s="10"/>
      <c r="E201" s="10"/>
      <c r="F201" s="131"/>
      <c r="G201" s="10"/>
      <c r="H201" s="127"/>
      <c r="I201" s="10"/>
      <c r="J201" s="10"/>
      <c r="K201" s="127"/>
      <c r="L201" s="593"/>
      <c r="M201" s="594"/>
      <c r="N201" s="14"/>
    </row>
    <row r="202" spans="1:14" ht="12.75">
      <c r="A202" s="10">
        <v>141</v>
      </c>
      <c r="B202" s="10"/>
      <c r="C202" s="10"/>
      <c r="D202" s="10"/>
      <c r="E202" s="10"/>
      <c r="F202" s="131"/>
      <c r="G202" s="10"/>
      <c r="H202" s="127"/>
      <c r="I202" s="10"/>
      <c r="J202" s="10"/>
      <c r="K202" s="127"/>
      <c r="L202" s="593"/>
      <c r="M202" s="594"/>
      <c r="N202" s="14"/>
    </row>
    <row r="203" spans="1:14" ht="12.75">
      <c r="A203" s="10">
        <v>142</v>
      </c>
      <c r="B203" s="10"/>
      <c r="C203" s="10"/>
      <c r="D203" s="10"/>
      <c r="E203" s="10"/>
      <c r="F203" s="131"/>
      <c r="G203" s="10"/>
      <c r="H203" s="127"/>
      <c r="I203" s="10"/>
      <c r="J203" s="10"/>
      <c r="K203" s="127"/>
      <c r="L203" s="593"/>
      <c r="M203" s="594"/>
      <c r="N203" s="14"/>
    </row>
    <row r="204" spans="1:14" ht="12.75">
      <c r="A204" s="10">
        <v>143</v>
      </c>
      <c r="B204" s="10"/>
      <c r="C204" s="10"/>
      <c r="D204" s="10"/>
      <c r="E204" s="10"/>
      <c r="F204" s="131"/>
      <c r="G204" s="10"/>
      <c r="H204" s="127"/>
      <c r="I204" s="10"/>
      <c r="J204" s="10"/>
      <c r="K204" s="127"/>
      <c r="L204" s="593"/>
      <c r="M204" s="594"/>
      <c r="N204" s="14"/>
    </row>
    <row r="205" spans="1:14" ht="12.75">
      <c r="A205" s="10">
        <v>144</v>
      </c>
      <c r="B205" s="10"/>
      <c r="C205" s="10"/>
      <c r="D205" s="10"/>
      <c r="E205" s="10"/>
      <c r="F205" s="131"/>
      <c r="G205" s="10"/>
      <c r="H205" s="127"/>
      <c r="I205" s="10"/>
      <c r="J205" s="10"/>
      <c r="K205" s="127"/>
      <c r="L205" s="593"/>
      <c r="M205" s="594"/>
      <c r="N205" s="14"/>
    </row>
    <row r="206" spans="1:14" ht="12.75">
      <c r="A206" s="10">
        <v>145</v>
      </c>
      <c r="B206" s="10"/>
      <c r="C206" s="10"/>
      <c r="D206" s="10"/>
      <c r="E206" s="10"/>
      <c r="F206" s="131"/>
      <c r="G206" s="10"/>
      <c r="H206" s="127"/>
      <c r="I206" s="10"/>
      <c r="J206" s="10"/>
      <c r="K206" s="127"/>
      <c r="L206" s="593"/>
      <c r="M206" s="594"/>
      <c r="N206" s="14"/>
    </row>
    <row r="207" spans="1:14" ht="12.75">
      <c r="A207" s="10">
        <v>146</v>
      </c>
      <c r="B207" s="10"/>
      <c r="C207" s="10"/>
      <c r="D207" s="10"/>
      <c r="E207" s="10"/>
      <c r="F207" s="131"/>
      <c r="G207" s="10"/>
      <c r="H207" s="127"/>
      <c r="I207" s="10"/>
      <c r="J207" s="10"/>
      <c r="K207" s="127"/>
      <c r="L207" s="593"/>
      <c r="M207" s="594"/>
      <c r="N207" s="14"/>
    </row>
    <row r="208" spans="1:14" ht="12.75">
      <c r="A208" s="10">
        <v>147</v>
      </c>
      <c r="B208" s="10"/>
      <c r="C208" s="10"/>
      <c r="D208" s="10"/>
      <c r="E208" s="10"/>
      <c r="F208" s="126"/>
      <c r="G208" s="127"/>
      <c r="H208" s="127"/>
      <c r="I208" s="128"/>
      <c r="J208" s="127"/>
      <c r="K208" s="127"/>
      <c r="L208" s="533"/>
      <c r="M208" s="533"/>
      <c r="N208" s="14"/>
    </row>
    <row r="209" spans="1:14" ht="12.75">
      <c r="A209" s="10">
        <v>148</v>
      </c>
      <c r="B209" s="10"/>
      <c r="C209" s="10"/>
      <c r="D209" s="10"/>
      <c r="E209" s="10"/>
      <c r="F209" s="128"/>
      <c r="G209" s="127"/>
      <c r="H209" s="127"/>
      <c r="I209" s="128"/>
      <c r="J209" s="127"/>
      <c r="K209" s="127"/>
      <c r="L209" s="533"/>
      <c r="M209" s="533"/>
      <c r="N209" s="14"/>
    </row>
    <row r="210" spans="1:14" ht="12.75">
      <c r="A210" s="39" t="s">
        <v>464</v>
      </c>
      <c r="B210" s="39"/>
      <c r="C210" s="39"/>
      <c r="D210" s="39"/>
      <c r="E210" s="39"/>
      <c r="F210" s="136">
        <f>SUM(F173:F209)</f>
        <v>0</v>
      </c>
      <c r="G210" s="39"/>
      <c r="H210" s="137">
        <f>SUM(H173:H209)</f>
        <v>0</v>
      </c>
      <c r="I210" s="136">
        <f>SUM(I173:I209)</f>
        <v>0</v>
      </c>
      <c r="J210" s="39"/>
      <c r="K210" s="137">
        <f>SUM(K173:K209)</f>
        <v>0</v>
      </c>
      <c r="N210" s="14"/>
    </row>
    <row r="211" spans="1:14" ht="12.75">
      <c r="A211" s="132"/>
      <c r="B211" s="132"/>
      <c r="C211" s="132"/>
      <c r="D211" s="132"/>
      <c r="E211" s="132"/>
      <c r="F211" s="133"/>
      <c r="G211" s="134"/>
      <c r="H211" s="134"/>
      <c r="I211" s="133"/>
      <c r="J211" s="134"/>
      <c r="K211" s="134"/>
      <c r="L211" s="617"/>
      <c r="M211" s="617"/>
      <c r="N211" s="14"/>
    </row>
    <row r="212" spans="1:14" ht="12.75">
      <c r="A212" s="1" t="e">
        <f>CONCATENATE("Число порядкових номерів на сторінці: ",ЧислоПрописом(COUNTA(A173:A209))," (з ",A173," по ",A209,")")</f>
        <v>#NAME?</v>
      </c>
      <c r="B212" s="132"/>
      <c r="C212" s="132"/>
      <c r="D212" s="135" t="e">
        <f>CONCATENATE("Загальна кількість у натуральних вимірах фактично на сторінці: ",ЧислоПрописом(F210))</f>
        <v>#NAME?</v>
      </c>
      <c r="E212" s="132"/>
      <c r="F212" s="133"/>
      <c r="G212" s="134"/>
      <c r="H212" s="134"/>
      <c r="I212" s="133"/>
      <c r="J212" s="134"/>
      <c r="K212" s="134"/>
      <c r="L212" s="617"/>
      <c r="M212" s="617"/>
      <c r="N212" s="14"/>
    </row>
    <row r="213" spans="4:14" ht="12.75">
      <c r="D213" s="135" t="e">
        <f>CONCATENATE("Загальна кількість у натуральних вимірах за даними бухобліку на сторінці: ",ЧислоПрописом(I210))</f>
        <v>#NAME?</v>
      </c>
      <c r="F213" s="14"/>
      <c r="G213" s="14"/>
      <c r="N213" s="14"/>
    </row>
    <row r="214" spans="6:14" ht="12.75">
      <c r="F214" s="14"/>
      <c r="G214" s="14"/>
      <c r="N214" s="14"/>
    </row>
    <row r="215" spans="6:14" ht="12.75">
      <c r="F215" s="14"/>
      <c r="G215" s="14"/>
      <c r="N215" s="14"/>
    </row>
    <row r="216" spans="6:14" ht="12.75">
      <c r="F216" s="14"/>
      <c r="G216" s="14"/>
      <c r="N216" s="14"/>
    </row>
    <row r="217" spans="1:14" ht="15.75">
      <c r="A217" s="607" t="s">
        <v>59</v>
      </c>
      <c r="B217" s="607" t="s">
        <v>60</v>
      </c>
      <c r="C217" s="607" t="s">
        <v>50</v>
      </c>
      <c r="D217" s="607"/>
      <c r="E217" s="533" t="s">
        <v>51</v>
      </c>
      <c r="F217" s="607" t="s">
        <v>12</v>
      </c>
      <c r="G217" s="607"/>
      <c r="H217" s="607"/>
      <c r="I217" s="607" t="s">
        <v>68</v>
      </c>
      <c r="J217" s="607"/>
      <c r="K217" s="607"/>
      <c r="L217" s="607" t="s">
        <v>52</v>
      </c>
      <c r="M217" s="607"/>
      <c r="N217" s="14"/>
    </row>
    <row r="218" spans="1:14" ht="38.25">
      <c r="A218" s="607"/>
      <c r="B218" s="607"/>
      <c r="C218" s="35" t="s">
        <v>53</v>
      </c>
      <c r="D218" s="10" t="s">
        <v>66</v>
      </c>
      <c r="E218" s="533"/>
      <c r="F218" s="35" t="s">
        <v>54</v>
      </c>
      <c r="G218" s="35" t="s">
        <v>55</v>
      </c>
      <c r="H218" s="35" t="s">
        <v>56</v>
      </c>
      <c r="I218" s="35" t="s">
        <v>54</v>
      </c>
      <c r="J218" s="35" t="s">
        <v>57</v>
      </c>
      <c r="K218" s="35" t="s">
        <v>56</v>
      </c>
      <c r="L218" s="607"/>
      <c r="M218" s="607"/>
      <c r="N218" s="14"/>
    </row>
    <row r="219" spans="1:14" ht="12.75">
      <c r="A219" s="36">
        <v>1</v>
      </c>
      <c r="B219" s="36">
        <v>2</v>
      </c>
      <c r="C219" s="36">
        <v>3</v>
      </c>
      <c r="D219" s="36">
        <v>4</v>
      </c>
      <c r="E219" s="36">
        <v>5</v>
      </c>
      <c r="F219" s="40">
        <v>6</v>
      </c>
      <c r="G219" s="36">
        <v>7</v>
      </c>
      <c r="H219" s="36">
        <v>8</v>
      </c>
      <c r="I219" s="36">
        <v>9</v>
      </c>
      <c r="J219" s="36">
        <v>10</v>
      </c>
      <c r="K219" s="36">
        <v>11</v>
      </c>
      <c r="L219" s="616">
        <v>12</v>
      </c>
      <c r="M219" s="616"/>
      <c r="N219" s="14"/>
    </row>
    <row r="220" spans="1:14" ht="12.75">
      <c r="A220" s="10">
        <v>149</v>
      </c>
      <c r="B220" s="10"/>
      <c r="C220" s="10"/>
      <c r="D220" s="10"/>
      <c r="E220" s="10"/>
      <c r="F220" s="131"/>
      <c r="G220" s="10"/>
      <c r="H220" s="127"/>
      <c r="I220" s="10"/>
      <c r="J220" s="10"/>
      <c r="K220" s="127"/>
      <c r="L220" s="593"/>
      <c r="M220" s="594"/>
      <c r="N220" s="14"/>
    </row>
    <row r="221" spans="1:14" ht="12.75">
      <c r="A221" s="10">
        <v>150</v>
      </c>
      <c r="B221" s="10"/>
      <c r="C221" s="10"/>
      <c r="D221" s="10"/>
      <c r="E221" s="10"/>
      <c r="F221" s="131"/>
      <c r="G221" s="10"/>
      <c r="H221" s="127"/>
      <c r="I221" s="10"/>
      <c r="J221" s="10"/>
      <c r="K221" s="127"/>
      <c r="L221" s="593"/>
      <c r="M221" s="594"/>
      <c r="N221" s="14"/>
    </row>
    <row r="222" spans="1:14" ht="12.75">
      <c r="A222" s="10">
        <v>151</v>
      </c>
      <c r="B222" s="10"/>
      <c r="C222" s="10"/>
      <c r="D222" s="10"/>
      <c r="E222" s="10"/>
      <c r="F222" s="131"/>
      <c r="G222" s="10"/>
      <c r="H222" s="127"/>
      <c r="I222" s="10"/>
      <c r="J222" s="10"/>
      <c r="K222" s="127"/>
      <c r="L222" s="593"/>
      <c r="M222" s="594"/>
      <c r="N222" s="14"/>
    </row>
    <row r="223" spans="1:14" ht="12.75">
      <c r="A223" s="10">
        <v>152</v>
      </c>
      <c r="B223" s="10"/>
      <c r="C223" s="10"/>
      <c r="D223" s="10"/>
      <c r="E223" s="10"/>
      <c r="F223" s="131"/>
      <c r="G223" s="10"/>
      <c r="H223" s="127"/>
      <c r="I223" s="10"/>
      <c r="J223" s="10"/>
      <c r="K223" s="127"/>
      <c r="L223" s="593"/>
      <c r="M223" s="594"/>
      <c r="N223" s="14"/>
    </row>
    <row r="224" spans="1:14" ht="12.75">
      <c r="A224" s="10">
        <v>153</v>
      </c>
      <c r="B224" s="10"/>
      <c r="C224" s="10"/>
      <c r="D224" s="10"/>
      <c r="E224" s="10"/>
      <c r="F224" s="131"/>
      <c r="G224" s="10"/>
      <c r="H224" s="127"/>
      <c r="I224" s="10"/>
      <c r="J224" s="10"/>
      <c r="K224" s="127"/>
      <c r="L224" s="593"/>
      <c r="M224" s="594"/>
      <c r="N224" s="14"/>
    </row>
    <row r="225" spans="1:14" ht="12.75">
      <c r="A225" s="10">
        <v>154</v>
      </c>
      <c r="B225" s="10"/>
      <c r="C225" s="10"/>
      <c r="D225" s="10"/>
      <c r="E225" s="10"/>
      <c r="F225" s="131"/>
      <c r="G225" s="10"/>
      <c r="H225" s="127"/>
      <c r="I225" s="10"/>
      <c r="J225" s="10"/>
      <c r="K225" s="127"/>
      <c r="L225" s="593"/>
      <c r="M225" s="594"/>
      <c r="N225" s="14"/>
    </row>
    <row r="226" spans="1:14" ht="12.75">
      <c r="A226" s="10">
        <v>155</v>
      </c>
      <c r="B226" s="10"/>
      <c r="C226" s="10"/>
      <c r="D226" s="10"/>
      <c r="E226" s="10"/>
      <c r="F226" s="131"/>
      <c r="G226" s="10"/>
      <c r="H226" s="127"/>
      <c r="I226" s="10"/>
      <c r="J226" s="10"/>
      <c r="K226" s="127"/>
      <c r="L226" s="593"/>
      <c r="M226" s="594"/>
      <c r="N226" s="14"/>
    </row>
    <row r="227" spans="1:14" ht="12.75">
      <c r="A227" s="10">
        <v>156</v>
      </c>
      <c r="B227" s="10"/>
      <c r="C227" s="10"/>
      <c r="D227" s="10"/>
      <c r="E227" s="10"/>
      <c r="F227" s="131"/>
      <c r="G227" s="10"/>
      <c r="H227" s="127"/>
      <c r="I227" s="10"/>
      <c r="J227" s="10"/>
      <c r="K227" s="127"/>
      <c r="L227" s="593"/>
      <c r="M227" s="594"/>
      <c r="N227" s="14"/>
    </row>
    <row r="228" spans="1:14" ht="12.75">
      <c r="A228" s="10">
        <v>157</v>
      </c>
      <c r="B228" s="10"/>
      <c r="C228" s="10"/>
      <c r="D228" s="10"/>
      <c r="E228" s="10"/>
      <c r="F228" s="131"/>
      <c r="G228" s="10"/>
      <c r="H228" s="127"/>
      <c r="I228" s="10"/>
      <c r="J228" s="10"/>
      <c r="K228" s="127"/>
      <c r="L228" s="593"/>
      <c r="M228" s="594"/>
      <c r="N228" s="14"/>
    </row>
    <row r="229" spans="1:14" ht="12.75">
      <c r="A229" s="10">
        <v>158</v>
      </c>
      <c r="B229" s="10"/>
      <c r="C229" s="10"/>
      <c r="D229" s="10"/>
      <c r="E229" s="10"/>
      <c r="F229" s="131"/>
      <c r="G229" s="10"/>
      <c r="H229" s="127"/>
      <c r="I229" s="10"/>
      <c r="J229" s="10"/>
      <c r="K229" s="127"/>
      <c r="L229" s="593"/>
      <c r="M229" s="594"/>
      <c r="N229" s="14"/>
    </row>
    <row r="230" spans="1:14" ht="12.75">
      <c r="A230" s="10">
        <v>159</v>
      </c>
      <c r="B230" s="10"/>
      <c r="C230" s="10"/>
      <c r="D230" s="10"/>
      <c r="E230" s="10"/>
      <c r="F230" s="131"/>
      <c r="G230" s="10"/>
      <c r="H230" s="127"/>
      <c r="I230" s="10"/>
      <c r="J230" s="10"/>
      <c r="K230" s="127"/>
      <c r="L230" s="593"/>
      <c r="M230" s="594"/>
      <c r="N230" s="14"/>
    </row>
    <row r="231" spans="1:14" ht="12.75">
      <c r="A231" s="10">
        <v>160</v>
      </c>
      <c r="B231" s="10"/>
      <c r="C231" s="10"/>
      <c r="D231" s="10"/>
      <c r="E231" s="10"/>
      <c r="F231" s="131"/>
      <c r="G231" s="10"/>
      <c r="H231" s="127"/>
      <c r="I231" s="10"/>
      <c r="J231" s="10"/>
      <c r="K231" s="127"/>
      <c r="L231" s="593"/>
      <c r="M231" s="594"/>
      <c r="N231" s="14"/>
    </row>
    <row r="232" spans="1:14" ht="12.75">
      <c r="A232" s="10">
        <v>161</v>
      </c>
      <c r="B232" s="10"/>
      <c r="C232" s="10"/>
      <c r="D232" s="10"/>
      <c r="E232" s="10"/>
      <c r="F232" s="131"/>
      <c r="G232" s="10"/>
      <c r="H232" s="127"/>
      <c r="I232" s="10"/>
      <c r="J232" s="10"/>
      <c r="K232" s="127"/>
      <c r="L232" s="593"/>
      <c r="M232" s="594"/>
      <c r="N232" s="14"/>
    </row>
    <row r="233" spans="1:14" ht="12.75">
      <c r="A233" s="10">
        <v>162</v>
      </c>
      <c r="B233" s="10"/>
      <c r="C233" s="10"/>
      <c r="D233" s="10"/>
      <c r="E233" s="10"/>
      <c r="F233" s="131"/>
      <c r="G233" s="10"/>
      <c r="H233" s="127"/>
      <c r="I233" s="10"/>
      <c r="J233" s="10"/>
      <c r="K233" s="127"/>
      <c r="L233" s="593"/>
      <c r="M233" s="594"/>
      <c r="N233" s="14"/>
    </row>
    <row r="234" spans="1:14" ht="12.75">
      <c r="A234" s="10">
        <v>163</v>
      </c>
      <c r="B234" s="10"/>
      <c r="C234" s="10"/>
      <c r="D234" s="10"/>
      <c r="E234" s="10"/>
      <c r="F234" s="131"/>
      <c r="G234" s="10"/>
      <c r="H234" s="127"/>
      <c r="I234" s="10"/>
      <c r="J234" s="10"/>
      <c r="K234" s="127"/>
      <c r="L234" s="593"/>
      <c r="M234" s="594"/>
      <c r="N234" s="14"/>
    </row>
    <row r="235" spans="1:14" ht="12.75">
      <c r="A235" s="10">
        <v>164</v>
      </c>
      <c r="B235" s="10"/>
      <c r="C235" s="10"/>
      <c r="D235" s="10"/>
      <c r="E235" s="10"/>
      <c r="F235" s="131"/>
      <c r="G235" s="10"/>
      <c r="H235" s="127"/>
      <c r="I235" s="10"/>
      <c r="J235" s="10"/>
      <c r="K235" s="127"/>
      <c r="L235" s="593"/>
      <c r="M235" s="594"/>
      <c r="N235" s="14"/>
    </row>
    <row r="236" spans="1:14" ht="12.75">
      <c r="A236" s="10">
        <v>165</v>
      </c>
      <c r="B236" s="10"/>
      <c r="C236" s="10"/>
      <c r="D236" s="10"/>
      <c r="E236" s="10"/>
      <c r="F236" s="131"/>
      <c r="G236" s="10"/>
      <c r="H236" s="127"/>
      <c r="I236" s="10"/>
      <c r="J236" s="10"/>
      <c r="K236" s="127"/>
      <c r="L236" s="593"/>
      <c r="M236" s="594"/>
      <c r="N236" s="14"/>
    </row>
    <row r="237" spans="1:14" ht="12.75">
      <c r="A237" s="10">
        <v>166</v>
      </c>
      <c r="B237" s="10"/>
      <c r="C237" s="10"/>
      <c r="D237" s="10"/>
      <c r="E237" s="10"/>
      <c r="F237" s="131"/>
      <c r="G237" s="10"/>
      <c r="H237" s="127"/>
      <c r="I237" s="10"/>
      <c r="J237" s="10"/>
      <c r="K237" s="127"/>
      <c r="L237" s="593"/>
      <c r="M237" s="594"/>
      <c r="N237" s="14"/>
    </row>
    <row r="238" spans="1:14" ht="12.75">
      <c r="A238" s="10">
        <v>167</v>
      </c>
      <c r="B238" s="10"/>
      <c r="C238" s="10"/>
      <c r="D238" s="10"/>
      <c r="E238" s="10"/>
      <c r="F238" s="131"/>
      <c r="G238" s="10"/>
      <c r="H238" s="127"/>
      <c r="I238" s="10"/>
      <c r="J238" s="10"/>
      <c r="K238" s="127"/>
      <c r="L238" s="593"/>
      <c r="M238" s="594"/>
      <c r="N238" s="14"/>
    </row>
    <row r="239" spans="1:14" ht="12.75">
      <c r="A239" s="10">
        <v>168</v>
      </c>
      <c r="B239" s="10"/>
      <c r="C239" s="10"/>
      <c r="D239" s="10"/>
      <c r="E239" s="10"/>
      <c r="F239" s="131"/>
      <c r="G239" s="10"/>
      <c r="H239" s="127"/>
      <c r="I239" s="10"/>
      <c r="J239" s="10"/>
      <c r="K239" s="127"/>
      <c r="L239" s="593"/>
      <c r="M239" s="594"/>
      <c r="N239" s="14"/>
    </row>
    <row r="240" spans="1:14" ht="12.75">
      <c r="A240" s="10">
        <v>169</v>
      </c>
      <c r="B240" s="10"/>
      <c r="C240" s="10"/>
      <c r="D240" s="10"/>
      <c r="E240" s="10"/>
      <c r="F240" s="131"/>
      <c r="G240" s="10"/>
      <c r="H240" s="127"/>
      <c r="I240" s="10"/>
      <c r="J240" s="10"/>
      <c r="K240" s="127"/>
      <c r="L240" s="593"/>
      <c r="M240" s="594"/>
      <c r="N240" s="14"/>
    </row>
    <row r="241" spans="1:14" ht="12.75">
      <c r="A241" s="10">
        <v>170</v>
      </c>
      <c r="B241" s="10"/>
      <c r="C241" s="10"/>
      <c r="D241" s="10"/>
      <c r="E241" s="10"/>
      <c r="F241" s="131"/>
      <c r="G241" s="10"/>
      <c r="H241" s="127"/>
      <c r="I241" s="10"/>
      <c r="J241" s="10"/>
      <c r="K241" s="127"/>
      <c r="L241" s="593"/>
      <c r="M241" s="594"/>
      <c r="N241" s="14"/>
    </row>
    <row r="242" spans="1:14" ht="12.75">
      <c r="A242" s="10">
        <v>171</v>
      </c>
      <c r="B242" s="10"/>
      <c r="C242" s="10"/>
      <c r="D242" s="10"/>
      <c r="E242" s="10"/>
      <c r="F242" s="131"/>
      <c r="G242" s="10"/>
      <c r="H242" s="127"/>
      <c r="I242" s="10"/>
      <c r="J242" s="10"/>
      <c r="K242" s="127"/>
      <c r="L242" s="593"/>
      <c r="M242" s="594"/>
      <c r="N242" s="14"/>
    </row>
    <row r="243" spans="1:14" ht="12.75">
      <c r="A243" s="10">
        <v>172</v>
      </c>
      <c r="B243" s="10"/>
      <c r="C243" s="10"/>
      <c r="D243" s="10"/>
      <c r="E243" s="10"/>
      <c r="F243" s="131"/>
      <c r="G243" s="10"/>
      <c r="H243" s="127"/>
      <c r="I243" s="10"/>
      <c r="J243" s="10"/>
      <c r="K243" s="127"/>
      <c r="L243" s="593"/>
      <c r="M243" s="594"/>
      <c r="N243" s="14"/>
    </row>
    <row r="244" spans="1:14" ht="12.75">
      <c r="A244" s="10">
        <v>173</v>
      </c>
      <c r="B244" s="10"/>
      <c r="C244" s="10"/>
      <c r="D244" s="10"/>
      <c r="E244" s="10"/>
      <c r="F244" s="131"/>
      <c r="G244" s="10"/>
      <c r="H244" s="127"/>
      <c r="I244" s="10"/>
      <c r="J244" s="10"/>
      <c r="K244" s="127"/>
      <c r="L244" s="593"/>
      <c r="M244" s="594"/>
      <c r="N244" s="14"/>
    </row>
    <row r="245" spans="1:14" ht="12.75">
      <c r="A245" s="10">
        <v>174</v>
      </c>
      <c r="B245" s="10"/>
      <c r="C245" s="10"/>
      <c r="D245" s="10"/>
      <c r="E245" s="10"/>
      <c r="F245" s="131"/>
      <c r="G245" s="10"/>
      <c r="H245" s="127"/>
      <c r="I245" s="10"/>
      <c r="J245" s="10"/>
      <c r="K245" s="127"/>
      <c r="L245" s="593"/>
      <c r="M245" s="594"/>
      <c r="N245" s="14"/>
    </row>
    <row r="246" spans="1:14" ht="12.75">
      <c r="A246" s="10">
        <v>175</v>
      </c>
      <c r="B246" s="10"/>
      <c r="C246" s="10"/>
      <c r="D246" s="10"/>
      <c r="E246" s="10"/>
      <c r="F246" s="131"/>
      <c r="G246" s="10"/>
      <c r="H246" s="127"/>
      <c r="I246" s="10"/>
      <c r="J246" s="10"/>
      <c r="K246" s="127"/>
      <c r="L246" s="593"/>
      <c r="M246" s="594"/>
      <c r="N246" s="14"/>
    </row>
    <row r="247" spans="1:14" ht="12.75">
      <c r="A247" s="10">
        <v>176</v>
      </c>
      <c r="B247" s="10"/>
      <c r="C247" s="10"/>
      <c r="D247" s="10"/>
      <c r="E247" s="10"/>
      <c r="F247" s="131"/>
      <c r="G247" s="10"/>
      <c r="H247" s="127"/>
      <c r="I247" s="10"/>
      <c r="J247" s="10"/>
      <c r="K247" s="127"/>
      <c r="L247" s="593"/>
      <c r="M247" s="594"/>
      <c r="N247" s="14"/>
    </row>
    <row r="248" spans="1:14" ht="12.75">
      <c r="A248" s="10">
        <v>177</v>
      </c>
      <c r="B248" s="10"/>
      <c r="C248" s="10"/>
      <c r="D248" s="10"/>
      <c r="E248" s="10"/>
      <c r="F248" s="131"/>
      <c r="G248" s="10"/>
      <c r="H248" s="127"/>
      <c r="I248" s="10"/>
      <c r="J248" s="10"/>
      <c r="K248" s="127"/>
      <c r="L248" s="593"/>
      <c r="M248" s="594"/>
      <c r="N248" s="14"/>
    </row>
    <row r="249" spans="1:14" ht="12.75">
      <c r="A249" s="10">
        <v>178</v>
      </c>
      <c r="B249" s="10"/>
      <c r="C249" s="10"/>
      <c r="D249" s="10"/>
      <c r="E249" s="10"/>
      <c r="F249" s="131"/>
      <c r="G249" s="10"/>
      <c r="H249" s="127"/>
      <c r="I249" s="10"/>
      <c r="J249" s="10"/>
      <c r="K249" s="127"/>
      <c r="L249" s="593"/>
      <c r="M249" s="594"/>
      <c r="N249" s="14"/>
    </row>
    <row r="250" spans="1:14" ht="12.75">
      <c r="A250" s="10">
        <v>179</v>
      </c>
      <c r="B250" s="10"/>
      <c r="C250" s="10"/>
      <c r="D250" s="10"/>
      <c r="E250" s="10"/>
      <c r="F250" s="131"/>
      <c r="G250" s="10"/>
      <c r="H250" s="127"/>
      <c r="I250" s="10"/>
      <c r="J250" s="10"/>
      <c r="K250" s="127"/>
      <c r="L250" s="593"/>
      <c r="M250" s="594"/>
      <c r="N250" s="14"/>
    </row>
    <row r="251" spans="1:14" ht="12.75">
      <c r="A251" s="10">
        <v>180</v>
      </c>
      <c r="B251" s="10"/>
      <c r="C251" s="10"/>
      <c r="D251" s="10"/>
      <c r="E251" s="10"/>
      <c r="F251" s="131"/>
      <c r="G251" s="10"/>
      <c r="H251" s="127"/>
      <c r="I251" s="10"/>
      <c r="J251" s="10"/>
      <c r="K251" s="127"/>
      <c r="L251" s="593"/>
      <c r="M251" s="594"/>
      <c r="N251" s="14"/>
    </row>
    <row r="252" spans="1:14" ht="12.75">
      <c r="A252" s="10">
        <v>181</v>
      </c>
      <c r="B252" s="10"/>
      <c r="C252" s="10"/>
      <c r="D252" s="10"/>
      <c r="E252" s="10"/>
      <c r="F252" s="131"/>
      <c r="G252" s="10"/>
      <c r="H252" s="127"/>
      <c r="I252" s="10"/>
      <c r="J252" s="10"/>
      <c r="K252" s="127"/>
      <c r="L252" s="593"/>
      <c r="M252" s="594"/>
      <c r="N252" s="14"/>
    </row>
    <row r="253" spans="1:14" ht="12.75">
      <c r="A253" s="10">
        <v>182</v>
      </c>
      <c r="B253" s="10"/>
      <c r="C253" s="10"/>
      <c r="D253" s="10"/>
      <c r="E253" s="10"/>
      <c r="F253" s="131"/>
      <c r="G253" s="10"/>
      <c r="H253" s="127"/>
      <c r="I253" s="10"/>
      <c r="J253" s="10"/>
      <c r="K253" s="127"/>
      <c r="L253" s="593"/>
      <c r="M253" s="594"/>
      <c r="N253" s="14"/>
    </row>
    <row r="254" spans="1:14" ht="12.75">
      <c r="A254" s="10">
        <v>183</v>
      </c>
      <c r="B254" s="10"/>
      <c r="C254" s="10"/>
      <c r="D254" s="10"/>
      <c r="E254" s="10"/>
      <c r="F254" s="131"/>
      <c r="G254" s="10"/>
      <c r="H254" s="127"/>
      <c r="I254" s="10"/>
      <c r="J254" s="10"/>
      <c r="K254" s="127"/>
      <c r="L254" s="593"/>
      <c r="M254" s="594"/>
      <c r="N254" s="14"/>
    </row>
    <row r="255" spans="1:14" ht="12.75">
      <c r="A255" s="10">
        <v>184</v>
      </c>
      <c r="B255" s="10"/>
      <c r="C255" s="10"/>
      <c r="D255" s="10"/>
      <c r="E255" s="10"/>
      <c r="F255" s="126"/>
      <c r="G255" s="127"/>
      <c r="H255" s="127"/>
      <c r="I255" s="128"/>
      <c r="J255" s="127"/>
      <c r="K255" s="127"/>
      <c r="L255" s="533"/>
      <c r="M255" s="533"/>
      <c r="N255" s="14"/>
    </row>
    <row r="256" spans="1:14" ht="12.75">
      <c r="A256" s="10">
        <v>185</v>
      </c>
      <c r="B256" s="10"/>
      <c r="C256" s="10"/>
      <c r="D256" s="10"/>
      <c r="E256" s="10"/>
      <c r="F256" s="128"/>
      <c r="G256" s="127"/>
      <c r="H256" s="127"/>
      <c r="I256" s="128"/>
      <c r="J256" s="127"/>
      <c r="K256" s="127"/>
      <c r="L256" s="533"/>
      <c r="M256" s="533"/>
      <c r="N256" s="14"/>
    </row>
    <row r="257" spans="1:14" ht="12.75">
      <c r="A257" s="39" t="s">
        <v>464</v>
      </c>
      <c r="B257" s="39"/>
      <c r="C257" s="39"/>
      <c r="D257" s="39"/>
      <c r="E257" s="39"/>
      <c r="F257" s="136">
        <f>SUM(F220:F256)</f>
        <v>0</v>
      </c>
      <c r="G257" s="39"/>
      <c r="H257" s="137">
        <f>SUM(H220:H256)</f>
        <v>0</v>
      </c>
      <c r="I257" s="136">
        <f>SUM(I220:I256)</f>
        <v>0</v>
      </c>
      <c r="J257" s="39"/>
      <c r="K257" s="137">
        <f>SUM(K220:K256)</f>
        <v>0</v>
      </c>
      <c r="N257" s="14"/>
    </row>
    <row r="258" spans="1:14" ht="12.75">
      <c r="A258" s="132"/>
      <c r="B258" s="132"/>
      <c r="C258" s="132"/>
      <c r="D258" s="132"/>
      <c r="E258" s="132"/>
      <c r="F258" s="133"/>
      <c r="G258" s="134"/>
      <c r="H258" s="134"/>
      <c r="I258" s="133"/>
      <c r="J258" s="134"/>
      <c r="K258" s="134"/>
      <c r="L258" s="617"/>
      <c r="M258" s="617"/>
      <c r="N258" s="14"/>
    </row>
    <row r="259" spans="1:14" ht="12.75">
      <c r="A259" s="1" t="e">
        <f>CONCATENATE("Число порядкових номерів на сторінці: ",ЧислоПрописом(COUNTA(A220:A256))," (з ",A220," по ",A256,")")</f>
        <v>#NAME?</v>
      </c>
      <c r="B259" s="132"/>
      <c r="C259" s="132"/>
      <c r="D259" s="135" t="e">
        <f>CONCATENATE("Загальна кількість у натуральних вимірах фактично на сторінці: ",ЧислоПрописом(F257))</f>
        <v>#NAME?</v>
      </c>
      <c r="E259" s="132"/>
      <c r="F259" s="133"/>
      <c r="G259" s="134"/>
      <c r="H259" s="134"/>
      <c r="I259" s="133"/>
      <c r="J259" s="134"/>
      <c r="K259" s="134"/>
      <c r="L259" s="617"/>
      <c r="M259" s="617"/>
      <c r="N259" s="14"/>
    </row>
    <row r="260" spans="4:14" ht="12.75">
      <c r="D260" s="135" t="e">
        <f>CONCATENATE("Загальна кількість у натуральних вимірах за даними бухобліку на сторінці: ",ЧислоПрописом(I257))</f>
        <v>#NAME?</v>
      </c>
      <c r="F260" s="14"/>
      <c r="G260" s="14"/>
      <c r="N260" s="14"/>
    </row>
    <row r="261" spans="6:14" ht="12.75">
      <c r="F261" s="14"/>
      <c r="G261" s="14"/>
      <c r="N261" s="14"/>
    </row>
    <row r="262" spans="6:14" ht="12.75">
      <c r="F262" s="14"/>
      <c r="G262" s="14"/>
      <c r="N262" s="14"/>
    </row>
    <row r="263" spans="6:14" ht="12.75">
      <c r="F263" s="14"/>
      <c r="G263" s="14"/>
      <c r="N263" s="14"/>
    </row>
    <row r="264" spans="1:14" ht="15.75">
      <c r="A264" s="607" t="s">
        <v>59</v>
      </c>
      <c r="B264" s="607" t="s">
        <v>60</v>
      </c>
      <c r="C264" s="607" t="s">
        <v>50</v>
      </c>
      <c r="D264" s="607"/>
      <c r="E264" s="533" t="s">
        <v>51</v>
      </c>
      <c r="F264" s="607" t="s">
        <v>12</v>
      </c>
      <c r="G264" s="607"/>
      <c r="H264" s="607"/>
      <c r="I264" s="607" t="s">
        <v>68</v>
      </c>
      <c r="J264" s="607"/>
      <c r="K264" s="607"/>
      <c r="L264" s="607" t="s">
        <v>52</v>
      </c>
      <c r="M264" s="607"/>
      <c r="N264" s="14"/>
    </row>
    <row r="265" spans="1:14" ht="38.25">
      <c r="A265" s="607"/>
      <c r="B265" s="607"/>
      <c r="C265" s="35" t="s">
        <v>53</v>
      </c>
      <c r="D265" s="10" t="s">
        <v>66</v>
      </c>
      <c r="E265" s="533"/>
      <c r="F265" s="35" t="s">
        <v>54</v>
      </c>
      <c r="G265" s="35" t="s">
        <v>55</v>
      </c>
      <c r="H265" s="35" t="s">
        <v>56</v>
      </c>
      <c r="I265" s="35" t="s">
        <v>54</v>
      </c>
      <c r="J265" s="35" t="s">
        <v>57</v>
      </c>
      <c r="K265" s="35" t="s">
        <v>56</v>
      </c>
      <c r="L265" s="607"/>
      <c r="M265" s="607"/>
      <c r="N265" s="14"/>
    </row>
    <row r="266" spans="1:14" ht="12.75">
      <c r="A266" s="36">
        <v>1</v>
      </c>
      <c r="B266" s="36">
        <v>2</v>
      </c>
      <c r="C266" s="36">
        <v>3</v>
      </c>
      <c r="D266" s="36">
        <v>4</v>
      </c>
      <c r="E266" s="36">
        <v>5</v>
      </c>
      <c r="F266" s="40">
        <v>6</v>
      </c>
      <c r="G266" s="36">
        <v>7</v>
      </c>
      <c r="H266" s="36">
        <v>8</v>
      </c>
      <c r="I266" s="36">
        <v>9</v>
      </c>
      <c r="J266" s="36">
        <v>10</v>
      </c>
      <c r="K266" s="36">
        <v>11</v>
      </c>
      <c r="L266" s="616">
        <v>12</v>
      </c>
      <c r="M266" s="616"/>
      <c r="N266" s="14"/>
    </row>
    <row r="267" spans="1:14" ht="12.75">
      <c r="A267" s="10">
        <v>186</v>
      </c>
      <c r="B267" s="10"/>
      <c r="C267" s="10"/>
      <c r="D267" s="10"/>
      <c r="E267" s="10"/>
      <c r="F267" s="131"/>
      <c r="G267" s="10"/>
      <c r="H267" s="127"/>
      <c r="I267" s="10"/>
      <c r="J267" s="10"/>
      <c r="K267" s="127"/>
      <c r="L267" s="593"/>
      <c r="M267" s="594"/>
      <c r="N267" s="14"/>
    </row>
    <row r="268" spans="1:14" ht="12.75">
      <c r="A268" s="10">
        <v>187</v>
      </c>
      <c r="B268" s="10"/>
      <c r="C268" s="10"/>
      <c r="D268" s="10"/>
      <c r="E268" s="10"/>
      <c r="F268" s="131"/>
      <c r="G268" s="10"/>
      <c r="H268" s="127"/>
      <c r="I268" s="10"/>
      <c r="J268" s="10"/>
      <c r="K268" s="127"/>
      <c r="L268" s="593"/>
      <c r="M268" s="594"/>
      <c r="N268" s="14"/>
    </row>
    <row r="269" spans="1:14" ht="12.75">
      <c r="A269" s="10">
        <v>188</v>
      </c>
      <c r="B269" s="10"/>
      <c r="C269" s="10"/>
      <c r="D269" s="10"/>
      <c r="E269" s="10"/>
      <c r="F269" s="131"/>
      <c r="G269" s="10"/>
      <c r="H269" s="127"/>
      <c r="I269" s="10"/>
      <c r="J269" s="10"/>
      <c r="K269" s="127"/>
      <c r="L269" s="593"/>
      <c r="M269" s="594"/>
      <c r="N269" s="14"/>
    </row>
    <row r="270" spans="1:14" ht="12.75">
      <c r="A270" s="10">
        <v>189</v>
      </c>
      <c r="B270" s="10"/>
      <c r="C270" s="10"/>
      <c r="D270" s="10"/>
      <c r="E270" s="10"/>
      <c r="F270" s="131"/>
      <c r="G270" s="10"/>
      <c r="H270" s="127"/>
      <c r="I270" s="10"/>
      <c r="J270" s="10"/>
      <c r="K270" s="127"/>
      <c r="L270" s="593"/>
      <c r="M270" s="594"/>
      <c r="N270" s="14"/>
    </row>
    <row r="271" spans="1:14" ht="12.75">
      <c r="A271" s="10">
        <v>190</v>
      </c>
      <c r="B271" s="10"/>
      <c r="C271" s="10"/>
      <c r="D271" s="10"/>
      <c r="E271" s="10"/>
      <c r="F271" s="131"/>
      <c r="G271" s="10"/>
      <c r="H271" s="127"/>
      <c r="I271" s="10"/>
      <c r="J271" s="10"/>
      <c r="K271" s="127"/>
      <c r="L271" s="593"/>
      <c r="M271" s="594"/>
      <c r="N271" s="14"/>
    </row>
    <row r="272" spans="1:14" ht="12.75">
      <c r="A272" s="10">
        <v>191</v>
      </c>
      <c r="B272" s="10"/>
      <c r="C272" s="10"/>
      <c r="D272" s="10"/>
      <c r="E272" s="10"/>
      <c r="F272" s="131"/>
      <c r="G272" s="10"/>
      <c r="H272" s="127"/>
      <c r="I272" s="10"/>
      <c r="J272" s="10"/>
      <c r="K272" s="127"/>
      <c r="L272" s="593"/>
      <c r="M272" s="594"/>
      <c r="N272" s="14"/>
    </row>
    <row r="273" spans="1:14" ht="12.75">
      <c r="A273" s="10">
        <v>192</v>
      </c>
      <c r="B273" s="10"/>
      <c r="C273" s="10"/>
      <c r="D273" s="10"/>
      <c r="E273" s="10"/>
      <c r="F273" s="131"/>
      <c r="G273" s="10"/>
      <c r="H273" s="127"/>
      <c r="I273" s="10"/>
      <c r="J273" s="10"/>
      <c r="K273" s="127"/>
      <c r="L273" s="593"/>
      <c r="M273" s="594"/>
      <c r="N273" s="14"/>
    </row>
    <row r="274" spans="1:14" ht="12.75">
      <c r="A274" s="10">
        <v>193</v>
      </c>
      <c r="B274" s="10"/>
      <c r="C274" s="10"/>
      <c r="D274" s="10"/>
      <c r="E274" s="10"/>
      <c r="F274" s="131"/>
      <c r="G274" s="10"/>
      <c r="H274" s="127"/>
      <c r="I274" s="10"/>
      <c r="J274" s="10"/>
      <c r="K274" s="127"/>
      <c r="L274" s="593"/>
      <c r="M274" s="594"/>
      <c r="N274" s="14"/>
    </row>
    <row r="275" spans="1:14" ht="12.75">
      <c r="A275" s="10">
        <v>194</v>
      </c>
      <c r="B275" s="10"/>
      <c r="C275" s="10"/>
      <c r="D275" s="10"/>
      <c r="E275" s="10"/>
      <c r="F275" s="131"/>
      <c r="G275" s="10"/>
      <c r="H275" s="127"/>
      <c r="I275" s="10"/>
      <c r="J275" s="10"/>
      <c r="K275" s="127"/>
      <c r="L275" s="593"/>
      <c r="M275" s="594"/>
      <c r="N275" s="14"/>
    </row>
    <row r="276" spans="1:14" ht="12.75">
      <c r="A276" s="10">
        <v>195</v>
      </c>
      <c r="B276" s="10"/>
      <c r="C276" s="10"/>
      <c r="D276" s="10"/>
      <c r="E276" s="10"/>
      <c r="F276" s="131"/>
      <c r="G276" s="10"/>
      <c r="H276" s="127"/>
      <c r="I276" s="10"/>
      <c r="J276" s="10"/>
      <c r="K276" s="127"/>
      <c r="L276" s="593"/>
      <c r="M276" s="594"/>
      <c r="N276" s="14"/>
    </row>
    <row r="277" spans="1:14" ht="12.75">
      <c r="A277" s="10">
        <v>196</v>
      </c>
      <c r="B277" s="10"/>
      <c r="C277" s="10"/>
      <c r="D277" s="10"/>
      <c r="E277" s="10"/>
      <c r="F277" s="131"/>
      <c r="G277" s="10"/>
      <c r="H277" s="127"/>
      <c r="I277" s="10"/>
      <c r="J277" s="10"/>
      <c r="K277" s="127"/>
      <c r="L277" s="593"/>
      <c r="M277" s="594"/>
      <c r="N277" s="14"/>
    </row>
    <row r="278" spans="1:14" ht="12.75">
      <c r="A278" s="10">
        <v>197</v>
      </c>
      <c r="B278" s="10"/>
      <c r="C278" s="10"/>
      <c r="D278" s="10"/>
      <c r="E278" s="10"/>
      <c r="F278" s="131"/>
      <c r="G278" s="10"/>
      <c r="H278" s="127"/>
      <c r="I278" s="10"/>
      <c r="J278" s="10"/>
      <c r="K278" s="127"/>
      <c r="L278" s="593"/>
      <c r="M278" s="594"/>
      <c r="N278" s="14"/>
    </row>
    <row r="279" spans="1:14" ht="12.75">
      <c r="A279" s="10">
        <v>198</v>
      </c>
      <c r="B279" s="10"/>
      <c r="C279" s="10"/>
      <c r="D279" s="10"/>
      <c r="E279" s="10"/>
      <c r="F279" s="131"/>
      <c r="G279" s="10"/>
      <c r="H279" s="127"/>
      <c r="I279" s="10"/>
      <c r="J279" s="10"/>
      <c r="K279" s="127"/>
      <c r="L279" s="593"/>
      <c r="M279" s="594"/>
      <c r="N279" s="14"/>
    </row>
    <row r="280" spans="1:14" ht="12.75">
      <c r="A280" s="10">
        <v>199</v>
      </c>
      <c r="B280" s="10"/>
      <c r="C280" s="10"/>
      <c r="D280" s="10"/>
      <c r="E280" s="10"/>
      <c r="F280" s="131"/>
      <c r="G280" s="10"/>
      <c r="H280" s="127"/>
      <c r="I280" s="10"/>
      <c r="J280" s="10"/>
      <c r="K280" s="127"/>
      <c r="L280" s="593"/>
      <c r="M280" s="594"/>
      <c r="N280" s="14"/>
    </row>
    <row r="281" spans="1:14" ht="12.75">
      <c r="A281" s="10">
        <v>200</v>
      </c>
      <c r="B281" s="10"/>
      <c r="C281" s="10"/>
      <c r="D281" s="10"/>
      <c r="E281" s="10"/>
      <c r="F281" s="131"/>
      <c r="G281" s="10"/>
      <c r="H281" s="127"/>
      <c r="I281" s="10"/>
      <c r="J281" s="10"/>
      <c r="K281" s="127"/>
      <c r="L281" s="593"/>
      <c r="M281" s="594"/>
      <c r="N281" s="14"/>
    </row>
    <row r="282" spans="1:14" ht="12.75">
      <c r="A282" s="10">
        <v>201</v>
      </c>
      <c r="B282" s="10"/>
      <c r="C282" s="10"/>
      <c r="D282" s="10"/>
      <c r="E282" s="10"/>
      <c r="F282" s="131"/>
      <c r="G282" s="10"/>
      <c r="H282" s="127"/>
      <c r="I282" s="10"/>
      <c r="J282" s="10"/>
      <c r="K282" s="127"/>
      <c r="L282" s="593"/>
      <c r="M282" s="594"/>
      <c r="N282" s="14"/>
    </row>
    <row r="283" spans="1:14" ht="12.75">
      <c r="A283" s="10">
        <v>202</v>
      </c>
      <c r="B283" s="10"/>
      <c r="C283" s="10"/>
      <c r="D283" s="10"/>
      <c r="E283" s="10"/>
      <c r="F283" s="131"/>
      <c r="G283" s="10"/>
      <c r="H283" s="127"/>
      <c r="I283" s="10"/>
      <c r="J283" s="10"/>
      <c r="K283" s="127"/>
      <c r="L283" s="593"/>
      <c r="M283" s="594"/>
      <c r="N283" s="14"/>
    </row>
    <row r="284" spans="1:14" ht="12.75">
      <c r="A284" s="10">
        <v>203</v>
      </c>
      <c r="B284" s="10"/>
      <c r="C284" s="10"/>
      <c r="D284" s="10"/>
      <c r="E284" s="10"/>
      <c r="F284" s="131"/>
      <c r="G284" s="10"/>
      <c r="H284" s="127"/>
      <c r="I284" s="10"/>
      <c r="J284" s="10"/>
      <c r="K284" s="127"/>
      <c r="L284" s="593"/>
      <c r="M284" s="594"/>
      <c r="N284" s="14"/>
    </row>
    <row r="285" spans="1:14" ht="12.75">
      <c r="A285" s="10">
        <v>204</v>
      </c>
      <c r="B285" s="10"/>
      <c r="C285" s="10"/>
      <c r="D285" s="10"/>
      <c r="E285" s="10"/>
      <c r="F285" s="131"/>
      <c r="G285" s="10"/>
      <c r="H285" s="127"/>
      <c r="I285" s="10"/>
      <c r="J285" s="10"/>
      <c r="K285" s="127"/>
      <c r="L285" s="593"/>
      <c r="M285" s="594"/>
      <c r="N285" s="14"/>
    </row>
    <row r="286" spans="1:14" ht="12.75">
      <c r="A286" s="10">
        <v>205</v>
      </c>
      <c r="B286" s="10"/>
      <c r="C286" s="10"/>
      <c r="D286" s="10"/>
      <c r="E286" s="10"/>
      <c r="F286" s="131"/>
      <c r="G286" s="10"/>
      <c r="H286" s="127"/>
      <c r="I286" s="10"/>
      <c r="J286" s="10"/>
      <c r="K286" s="127"/>
      <c r="L286" s="593"/>
      <c r="M286" s="594"/>
      <c r="N286" s="14"/>
    </row>
    <row r="287" spans="1:14" ht="12.75">
      <c r="A287" s="10">
        <v>206</v>
      </c>
      <c r="B287" s="10"/>
      <c r="C287" s="10"/>
      <c r="D287" s="10"/>
      <c r="E287" s="10"/>
      <c r="F287" s="131"/>
      <c r="G287" s="10"/>
      <c r="H287" s="127"/>
      <c r="I287" s="10"/>
      <c r="J287" s="10"/>
      <c r="K287" s="127"/>
      <c r="L287" s="593"/>
      <c r="M287" s="594"/>
      <c r="N287" s="14"/>
    </row>
    <row r="288" spans="1:14" ht="12.75">
      <c r="A288" s="10">
        <v>207</v>
      </c>
      <c r="B288" s="10"/>
      <c r="C288" s="10"/>
      <c r="D288" s="10"/>
      <c r="E288" s="10"/>
      <c r="F288" s="131"/>
      <c r="G288" s="10"/>
      <c r="H288" s="127"/>
      <c r="I288" s="10"/>
      <c r="J288" s="10"/>
      <c r="K288" s="127"/>
      <c r="L288" s="593"/>
      <c r="M288" s="594"/>
      <c r="N288" s="14"/>
    </row>
    <row r="289" spans="1:14" ht="12.75">
      <c r="A289" s="10">
        <v>208</v>
      </c>
      <c r="B289" s="10"/>
      <c r="C289" s="10"/>
      <c r="D289" s="10"/>
      <c r="E289" s="10"/>
      <c r="F289" s="131"/>
      <c r="G289" s="10"/>
      <c r="H289" s="127"/>
      <c r="I289" s="10"/>
      <c r="J289" s="10"/>
      <c r="K289" s="127"/>
      <c r="L289" s="593"/>
      <c r="M289" s="594"/>
      <c r="N289" s="14"/>
    </row>
    <row r="290" spans="1:14" ht="12.75">
      <c r="A290" s="10">
        <v>209</v>
      </c>
      <c r="B290" s="10"/>
      <c r="C290" s="10"/>
      <c r="D290" s="10"/>
      <c r="E290" s="10"/>
      <c r="F290" s="131"/>
      <c r="G290" s="10"/>
      <c r="H290" s="127"/>
      <c r="I290" s="10"/>
      <c r="J290" s="10"/>
      <c r="K290" s="127"/>
      <c r="L290" s="593"/>
      <c r="M290" s="594"/>
      <c r="N290" s="14"/>
    </row>
    <row r="291" spans="1:14" ht="12.75">
      <c r="A291" s="10">
        <v>210</v>
      </c>
      <c r="B291" s="10"/>
      <c r="C291" s="10"/>
      <c r="D291" s="10"/>
      <c r="E291" s="10"/>
      <c r="F291" s="131"/>
      <c r="G291" s="10"/>
      <c r="H291" s="127"/>
      <c r="I291" s="10"/>
      <c r="J291" s="10"/>
      <c r="K291" s="127"/>
      <c r="L291" s="593"/>
      <c r="M291" s="594"/>
      <c r="N291" s="14"/>
    </row>
    <row r="292" spans="1:14" ht="12.75">
      <c r="A292" s="10">
        <v>211</v>
      </c>
      <c r="B292" s="10"/>
      <c r="C292" s="10"/>
      <c r="D292" s="10"/>
      <c r="E292" s="10"/>
      <c r="F292" s="131"/>
      <c r="G292" s="10"/>
      <c r="H292" s="127"/>
      <c r="I292" s="10"/>
      <c r="J292" s="10"/>
      <c r="K292" s="127"/>
      <c r="L292" s="593"/>
      <c r="M292" s="594"/>
      <c r="N292" s="14"/>
    </row>
    <row r="293" spans="1:14" ht="12.75">
      <c r="A293" s="10">
        <v>212</v>
      </c>
      <c r="B293" s="10"/>
      <c r="C293" s="10"/>
      <c r="D293" s="10"/>
      <c r="E293" s="10"/>
      <c r="F293" s="131"/>
      <c r="G293" s="10"/>
      <c r="H293" s="127"/>
      <c r="I293" s="10"/>
      <c r="J293" s="10"/>
      <c r="K293" s="127"/>
      <c r="L293" s="593"/>
      <c r="M293" s="594"/>
      <c r="N293" s="14"/>
    </row>
    <row r="294" spans="1:14" ht="12.75">
      <c r="A294" s="10">
        <v>213</v>
      </c>
      <c r="B294" s="10"/>
      <c r="C294" s="10"/>
      <c r="D294" s="10"/>
      <c r="E294" s="10"/>
      <c r="F294" s="131"/>
      <c r="G294" s="10"/>
      <c r="H294" s="127"/>
      <c r="I294" s="10"/>
      <c r="J294" s="10"/>
      <c r="K294" s="127"/>
      <c r="L294" s="593"/>
      <c r="M294" s="594"/>
      <c r="N294" s="14"/>
    </row>
    <row r="295" spans="1:14" ht="12.75">
      <c r="A295" s="10">
        <v>214</v>
      </c>
      <c r="B295" s="10"/>
      <c r="C295" s="10"/>
      <c r="D295" s="10"/>
      <c r="E295" s="10"/>
      <c r="F295" s="131"/>
      <c r="G295" s="10"/>
      <c r="H295" s="127"/>
      <c r="I295" s="10"/>
      <c r="J295" s="10"/>
      <c r="K295" s="127"/>
      <c r="L295" s="593"/>
      <c r="M295" s="594"/>
      <c r="N295" s="14"/>
    </row>
    <row r="296" spans="1:14" ht="12.75">
      <c r="A296" s="10">
        <v>215</v>
      </c>
      <c r="B296" s="10"/>
      <c r="C296" s="10"/>
      <c r="D296" s="10"/>
      <c r="E296" s="10"/>
      <c r="F296" s="131"/>
      <c r="G296" s="10"/>
      <c r="H296" s="127"/>
      <c r="I296" s="10"/>
      <c r="J296" s="10"/>
      <c r="K296" s="127"/>
      <c r="L296" s="593"/>
      <c r="M296" s="594"/>
      <c r="N296" s="14"/>
    </row>
    <row r="297" spans="1:14" ht="12.75">
      <c r="A297" s="10">
        <v>216</v>
      </c>
      <c r="B297" s="10"/>
      <c r="C297" s="10"/>
      <c r="D297" s="10"/>
      <c r="E297" s="10"/>
      <c r="F297" s="131"/>
      <c r="G297" s="10"/>
      <c r="H297" s="127"/>
      <c r="I297" s="10"/>
      <c r="J297" s="10"/>
      <c r="K297" s="127"/>
      <c r="L297" s="593"/>
      <c r="M297" s="594"/>
      <c r="N297" s="14"/>
    </row>
    <row r="298" spans="1:14" ht="12.75">
      <c r="A298" s="10">
        <v>217</v>
      </c>
      <c r="B298" s="10"/>
      <c r="C298" s="10"/>
      <c r="D298" s="10"/>
      <c r="E298" s="10"/>
      <c r="F298" s="131"/>
      <c r="G298" s="10"/>
      <c r="H298" s="127"/>
      <c r="I298" s="10"/>
      <c r="J298" s="10"/>
      <c r="K298" s="127"/>
      <c r="L298" s="593"/>
      <c r="M298" s="594"/>
      <c r="N298" s="14"/>
    </row>
    <row r="299" spans="1:14" ht="12.75">
      <c r="A299" s="10">
        <v>218</v>
      </c>
      <c r="B299" s="10"/>
      <c r="C299" s="10"/>
      <c r="D299" s="10"/>
      <c r="E299" s="10"/>
      <c r="F299" s="131"/>
      <c r="G299" s="10"/>
      <c r="H299" s="127"/>
      <c r="I299" s="10"/>
      <c r="J299" s="10"/>
      <c r="K299" s="127"/>
      <c r="L299" s="593"/>
      <c r="M299" s="594"/>
      <c r="N299" s="14"/>
    </row>
    <row r="300" spans="1:14" ht="12.75">
      <c r="A300" s="10">
        <v>219</v>
      </c>
      <c r="B300" s="10"/>
      <c r="C300" s="10"/>
      <c r="D300" s="10"/>
      <c r="E300" s="10"/>
      <c r="F300" s="131"/>
      <c r="G300" s="10"/>
      <c r="H300" s="127"/>
      <c r="I300" s="10"/>
      <c r="J300" s="10"/>
      <c r="K300" s="127"/>
      <c r="L300" s="593"/>
      <c r="M300" s="594"/>
      <c r="N300" s="14"/>
    </row>
    <row r="301" spans="1:14" ht="12.75">
      <c r="A301" s="10">
        <v>220</v>
      </c>
      <c r="B301" s="10"/>
      <c r="C301" s="10"/>
      <c r="D301" s="10"/>
      <c r="E301" s="10"/>
      <c r="F301" s="131"/>
      <c r="G301" s="10"/>
      <c r="H301" s="127"/>
      <c r="I301" s="10"/>
      <c r="J301" s="10"/>
      <c r="K301" s="127"/>
      <c r="L301" s="593"/>
      <c r="M301" s="594"/>
      <c r="N301" s="14"/>
    </row>
    <row r="302" spans="1:14" ht="12.75">
      <c r="A302" s="10">
        <v>221</v>
      </c>
      <c r="B302" s="10"/>
      <c r="C302" s="10"/>
      <c r="D302" s="10"/>
      <c r="E302" s="10"/>
      <c r="F302" s="126"/>
      <c r="G302" s="127"/>
      <c r="H302" s="127"/>
      <c r="I302" s="128"/>
      <c r="J302" s="127"/>
      <c r="K302" s="127"/>
      <c r="L302" s="533"/>
      <c r="M302" s="533"/>
      <c r="N302" s="14"/>
    </row>
    <row r="303" spans="1:14" ht="12.75">
      <c r="A303" s="10">
        <v>222</v>
      </c>
      <c r="B303" s="10"/>
      <c r="C303" s="10"/>
      <c r="D303" s="10"/>
      <c r="E303" s="10"/>
      <c r="F303" s="128"/>
      <c r="G303" s="127"/>
      <c r="H303" s="127"/>
      <c r="I303" s="128"/>
      <c r="J303" s="127"/>
      <c r="K303" s="127"/>
      <c r="L303" s="533"/>
      <c r="M303" s="533"/>
      <c r="N303" s="14"/>
    </row>
    <row r="304" spans="1:14" ht="12.75">
      <c r="A304" s="39" t="s">
        <v>464</v>
      </c>
      <c r="B304" s="39"/>
      <c r="C304" s="39"/>
      <c r="D304" s="39"/>
      <c r="E304" s="39"/>
      <c r="F304" s="136">
        <f>SUM(F267:F303)</f>
        <v>0</v>
      </c>
      <c r="G304" s="39"/>
      <c r="H304" s="137">
        <f>SUM(H267:H303)</f>
        <v>0</v>
      </c>
      <c r="I304" s="136">
        <f>SUM(I267:I303)</f>
        <v>0</v>
      </c>
      <c r="J304" s="39"/>
      <c r="K304" s="137">
        <f>SUM(K267:K303)</f>
        <v>0</v>
      </c>
      <c r="N304" s="14"/>
    </row>
    <row r="305" spans="1:14" ht="12.75">
      <c r="A305" s="132"/>
      <c r="B305" s="132"/>
      <c r="C305" s="132"/>
      <c r="D305" s="132"/>
      <c r="E305" s="132"/>
      <c r="F305" s="133"/>
      <c r="G305" s="134"/>
      <c r="H305" s="134"/>
      <c r="I305" s="133"/>
      <c r="J305" s="134"/>
      <c r="K305" s="134"/>
      <c r="L305" s="617"/>
      <c r="M305" s="617"/>
      <c r="N305" s="14"/>
    </row>
    <row r="306" spans="1:14" ht="12.75">
      <c r="A306" s="1" t="e">
        <f>CONCATENATE("Число порядкових номерів на сторінці: ",ЧислоПрописом(COUNTA(A267:A303))," (з ",A267," по ",A303,")")</f>
        <v>#NAME?</v>
      </c>
      <c r="B306" s="132"/>
      <c r="C306" s="132"/>
      <c r="D306" s="135" t="e">
        <f>CONCATENATE("Загальна кількість у натуральних вимірах фактично на сторінці: ",ЧислоПрописом(F304))</f>
        <v>#NAME?</v>
      </c>
      <c r="E306" s="132"/>
      <c r="F306" s="133"/>
      <c r="G306" s="134"/>
      <c r="H306" s="134"/>
      <c r="I306" s="133"/>
      <c r="J306" s="134"/>
      <c r="K306" s="134"/>
      <c r="L306" s="617"/>
      <c r="M306" s="617"/>
      <c r="N306" s="14"/>
    </row>
    <row r="307" spans="4:14" ht="12.75">
      <c r="D307" s="135" t="e">
        <f>CONCATENATE("Загальна кількість у натуральних вимірах за даними бухобліку на сторінці: ",ЧислоПрописом(I304))</f>
        <v>#NAME?</v>
      </c>
      <c r="F307" s="14"/>
      <c r="G307" s="14"/>
      <c r="N307" s="14"/>
    </row>
    <row r="308" spans="6:14" ht="12.75">
      <c r="F308" s="14"/>
      <c r="G308" s="14"/>
      <c r="N308" s="14"/>
    </row>
    <row r="309" spans="6:14" ht="12.75">
      <c r="F309" s="14"/>
      <c r="G309" s="14"/>
      <c r="N309" s="14"/>
    </row>
    <row r="310" spans="6:14" ht="12.75">
      <c r="F310" s="14"/>
      <c r="G310" s="14"/>
      <c r="N310" s="14"/>
    </row>
    <row r="311" spans="1:14" ht="15.75">
      <c r="A311" s="607" t="s">
        <v>59</v>
      </c>
      <c r="B311" s="607" t="s">
        <v>60</v>
      </c>
      <c r="C311" s="607" t="s">
        <v>50</v>
      </c>
      <c r="D311" s="607"/>
      <c r="E311" s="533" t="s">
        <v>51</v>
      </c>
      <c r="F311" s="607" t="s">
        <v>12</v>
      </c>
      <c r="G311" s="607"/>
      <c r="H311" s="607"/>
      <c r="I311" s="607" t="s">
        <v>68</v>
      </c>
      <c r="J311" s="607"/>
      <c r="K311" s="607"/>
      <c r="L311" s="607" t="s">
        <v>52</v>
      </c>
      <c r="M311" s="607"/>
      <c r="N311" s="14"/>
    </row>
    <row r="312" spans="1:14" ht="38.25">
      <c r="A312" s="607"/>
      <c r="B312" s="607"/>
      <c r="C312" s="35" t="s">
        <v>53</v>
      </c>
      <c r="D312" s="10" t="s">
        <v>66</v>
      </c>
      <c r="E312" s="533"/>
      <c r="F312" s="35" t="s">
        <v>54</v>
      </c>
      <c r="G312" s="35" t="s">
        <v>55</v>
      </c>
      <c r="H312" s="35" t="s">
        <v>56</v>
      </c>
      <c r="I312" s="35" t="s">
        <v>54</v>
      </c>
      <c r="J312" s="35" t="s">
        <v>57</v>
      </c>
      <c r="K312" s="35" t="s">
        <v>56</v>
      </c>
      <c r="L312" s="607"/>
      <c r="M312" s="607"/>
      <c r="N312" s="14"/>
    </row>
    <row r="313" spans="1:14" ht="12.75">
      <c r="A313" s="36">
        <v>1</v>
      </c>
      <c r="B313" s="36">
        <v>2</v>
      </c>
      <c r="C313" s="36">
        <v>3</v>
      </c>
      <c r="D313" s="36">
        <v>4</v>
      </c>
      <c r="E313" s="36">
        <v>5</v>
      </c>
      <c r="F313" s="40">
        <v>6</v>
      </c>
      <c r="G313" s="36">
        <v>7</v>
      </c>
      <c r="H313" s="36">
        <v>8</v>
      </c>
      <c r="I313" s="36">
        <v>9</v>
      </c>
      <c r="J313" s="36">
        <v>10</v>
      </c>
      <c r="K313" s="36">
        <v>11</v>
      </c>
      <c r="L313" s="616">
        <v>12</v>
      </c>
      <c r="M313" s="616"/>
      <c r="N313" s="14"/>
    </row>
    <row r="314" spans="1:14" ht="12.75">
      <c r="A314" s="10"/>
      <c r="B314" s="10"/>
      <c r="C314" s="10"/>
      <c r="D314" s="10"/>
      <c r="E314" s="10"/>
      <c r="F314" s="131"/>
      <c r="G314" s="10"/>
      <c r="H314" s="127"/>
      <c r="I314" s="10"/>
      <c r="J314" s="10"/>
      <c r="K314" s="127"/>
      <c r="L314" s="593"/>
      <c r="M314" s="594"/>
      <c r="N314" s="14"/>
    </row>
    <row r="315" spans="1:14" ht="12.75">
      <c r="A315" s="10"/>
      <c r="B315" s="10"/>
      <c r="C315" s="10"/>
      <c r="D315" s="10"/>
      <c r="E315" s="10"/>
      <c r="F315" s="131"/>
      <c r="G315" s="10"/>
      <c r="H315" s="127"/>
      <c r="I315" s="10"/>
      <c r="J315" s="10"/>
      <c r="K315" s="127"/>
      <c r="L315" s="593"/>
      <c r="M315" s="594"/>
      <c r="N315" s="14"/>
    </row>
    <row r="316" spans="1:14" ht="12.75">
      <c r="A316" s="10"/>
      <c r="B316" s="10"/>
      <c r="C316" s="10"/>
      <c r="D316" s="10"/>
      <c r="E316" s="10"/>
      <c r="F316" s="131"/>
      <c r="G316" s="10"/>
      <c r="H316" s="127"/>
      <c r="I316" s="10"/>
      <c r="J316" s="10"/>
      <c r="K316" s="127"/>
      <c r="L316" s="593"/>
      <c r="M316" s="594"/>
      <c r="N316" s="14"/>
    </row>
    <row r="317" spans="1:14" ht="12.75">
      <c r="A317" s="10"/>
      <c r="B317" s="10"/>
      <c r="C317" s="10"/>
      <c r="D317" s="10"/>
      <c r="E317" s="10"/>
      <c r="F317" s="131"/>
      <c r="G317" s="10"/>
      <c r="H317" s="127"/>
      <c r="I317" s="10"/>
      <c r="J317" s="10"/>
      <c r="K317" s="127"/>
      <c r="L317" s="593"/>
      <c r="M317" s="594"/>
      <c r="N317" s="14"/>
    </row>
    <row r="318" spans="1:14" ht="12.75">
      <c r="A318" s="10"/>
      <c r="B318" s="10"/>
      <c r="C318" s="10"/>
      <c r="D318" s="10"/>
      <c r="E318" s="10"/>
      <c r="F318" s="131"/>
      <c r="G318" s="10"/>
      <c r="H318" s="127"/>
      <c r="I318" s="10"/>
      <c r="J318" s="10"/>
      <c r="K318" s="127"/>
      <c r="L318" s="593"/>
      <c r="M318" s="594"/>
      <c r="N318" s="14"/>
    </row>
    <row r="319" spans="1:14" ht="12.75">
      <c r="A319" s="10"/>
      <c r="B319" s="10"/>
      <c r="C319" s="10"/>
      <c r="D319" s="10"/>
      <c r="E319" s="10"/>
      <c r="F319" s="131"/>
      <c r="G319" s="10"/>
      <c r="H319" s="127"/>
      <c r="I319" s="10"/>
      <c r="J319" s="10"/>
      <c r="K319" s="127"/>
      <c r="L319" s="593"/>
      <c r="M319" s="594"/>
      <c r="N319" s="14"/>
    </row>
    <row r="320" spans="1:14" ht="12.75">
      <c r="A320" s="10"/>
      <c r="B320" s="10"/>
      <c r="C320" s="10"/>
      <c r="D320" s="10"/>
      <c r="E320" s="10"/>
      <c r="F320" s="131"/>
      <c r="G320" s="10"/>
      <c r="H320" s="127"/>
      <c r="I320" s="10"/>
      <c r="J320" s="10"/>
      <c r="K320" s="127"/>
      <c r="L320" s="593"/>
      <c r="M320" s="594"/>
      <c r="N320" s="14"/>
    </row>
    <row r="321" spans="1:14" ht="12.75">
      <c r="A321" s="10"/>
      <c r="B321" s="10"/>
      <c r="C321" s="10"/>
      <c r="D321" s="10"/>
      <c r="E321" s="10"/>
      <c r="F321" s="131"/>
      <c r="G321" s="10"/>
      <c r="H321" s="127"/>
      <c r="I321" s="10"/>
      <c r="J321" s="10"/>
      <c r="K321" s="127"/>
      <c r="L321" s="593"/>
      <c r="M321" s="594"/>
      <c r="N321" s="14"/>
    </row>
    <row r="322" spans="1:14" ht="12.75">
      <c r="A322" s="10"/>
      <c r="B322" s="10"/>
      <c r="C322" s="10"/>
      <c r="D322" s="10"/>
      <c r="E322" s="10"/>
      <c r="F322" s="131"/>
      <c r="G322" s="10"/>
      <c r="H322" s="127"/>
      <c r="I322" s="10"/>
      <c r="J322" s="10"/>
      <c r="K322" s="127"/>
      <c r="L322" s="593"/>
      <c r="M322" s="594"/>
      <c r="N322" s="14"/>
    </row>
    <row r="323" spans="1:14" ht="12.75">
      <c r="A323" s="10"/>
      <c r="B323" s="10"/>
      <c r="C323" s="10"/>
      <c r="D323" s="10"/>
      <c r="E323" s="10"/>
      <c r="F323" s="131"/>
      <c r="G323" s="10"/>
      <c r="H323" s="127"/>
      <c r="I323" s="10"/>
      <c r="J323" s="10"/>
      <c r="K323" s="127"/>
      <c r="L323" s="593"/>
      <c r="M323" s="594"/>
      <c r="N323" s="14"/>
    </row>
    <row r="324" spans="1:14" ht="12.75">
      <c r="A324" s="10"/>
      <c r="B324" s="10"/>
      <c r="C324" s="10"/>
      <c r="D324" s="10"/>
      <c r="E324" s="10"/>
      <c r="F324" s="131"/>
      <c r="G324" s="10"/>
      <c r="H324" s="127"/>
      <c r="I324" s="10"/>
      <c r="J324" s="10"/>
      <c r="K324" s="127"/>
      <c r="L324" s="593"/>
      <c r="M324" s="594"/>
      <c r="N324" s="14"/>
    </row>
    <row r="325" spans="1:14" ht="12.75">
      <c r="A325" s="10"/>
      <c r="B325" s="10"/>
      <c r="C325" s="10"/>
      <c r="D325" s="10"/>
      <c r="E325" s="10"/>
      <c r="F325" s="131"/>
      <c r="G325" s="10"/>
      <c r="H325" s="127"/>
      <c r="I325" s="10"/>
      <c r="J325" s="10"/>
      <c r="K325" s="127"/>
      <c r="L325" s="593"/>
      <c r="M325" s="594"/>
      <c r="N325" s="14"/>
    </row>
    <row r="326" spans="1:14" ht="12.75">
      <c r="A326" s="10"/>
      <c r="B326" s="10"/>
      <c r="C326" s="10"/>
      <c r="D326" s="10"/>
      <c r="E326" s="10"/>
      <c r="F326" s="131"/>
      <c r="G326" s="10"/>
      <c r="H326" s="127"/>
      <c r="I326" s="10"/>
      <c r="J326" s="10"/>
      <c r="K326" s="127"/>
      <c r="L326" s="593"/>
      <c r="M326" s="594"/>
      <c r="N326" s="14"/>
    </row>
    <row r="327" spans="1:14" ht="12.75">
      <c r="A327" s="10"/>
      <c r="B327" s="10"/>
      <c r="C327" s="10"/>
      <c r="D327" s="10"/>
      <c r="E327" s="10"/>
      <c r="F327" s="131"/>
      <c r="G327" s="10"/>
      <c r="H327" s="127"/>
      <c r="I327" s="10"/>
      <c r="J327" s="10"/>
      <c r="K327" s="127"/>
      <c r="L327" s="593"/>
      <c r="M327" s="594"/>
      <c r="N327" s="14"/>
    </row>
    <row r="328" spans="1:14" ht="12.75">
      <c r="A328" s="10"/>
      <c r="B328" s="10"/>
      <c r="C328" s="10"/>
      <c r="D328" s="10"/>
      <c r="E328" s="10"/>
      <c r="F328" s="131"/>
      <c r="G328" s="10"/>
      <c r="H328" s="127"/>
      <c r="I328" s="10"/>
      <c r="J328" s="10"/>
      <c r="K328" s="127"/>
      <c r="L328" s="593"/>
      <c r="M328" s="594"/>
      <c r="N328" s="14"/>
    </row>
    <row r="329" spans="1:14" ht="12.75">
      <c r="A329" s="10"/>
      <c r="B329" s="10"/>
      <c r="C329" s="10"/>
      <c r="D329" s="10"/>
      <c r="E329" s="10"/>
      <c r="F329" s="131"/>
      <c r="G329" s="10"/>
      <c r="H329" s="127"/>
      <c r="I329" s="10"/>
      <c r="J329" s="10"/>
      <c r="K329" s="127"/>
      <c r="L329" s="593"/>
      <c r="M329" s="594"/>
      <c r="N329" s="14"/>
    </row>
    <row r="330" spans="1:14" ht="12.75">
      <c r="A330" s="10"/>
      <c r="B330" s="10"/>
      <c r="C330" s="10"/>
      <c r="D330" s="10"/>
      <c r="E330" s="10"/>
      <c r="F330" s="131"/>
      <c r="G330" s="10"/>
      <c r="H330" s="127"/>
      <c r="I330" s="10"/>
      <c r="J330" s="10"/>
      <c r="K330" s="127"/>
      <c r="L330" s="593"/>
      <c r="M330" s="594"/>
      <c r="N330" s="14"/>
    </row>
    <row r="331" spans="1:14" ht="12.75">
      <c r="A331" s="10"/>
      <c r="B331" s="10"/>
      <c r="C331" s="10"/>
      <c r="D331" s="10"/>
      <c r="E331" s="10"/>
      <c r="F331" s="131"/>
      <c r="G331" s="10"/>
      <c r="H331" s="127"/>
      <c r="I331" s="10"/>
      <c r="J331" s="10"/>
      <c r="K331" s="127"/>
      <c r="L331" s="593"/>
      <c r="M331" s="594"/>
      <c r="N331" s="14"/>
    </row>
    <row r="332" spans="1:14" ht="12.75">
      <c r="A332" s="10"/>
      <c r="B332" s="10"/>
      <c r="C332" s="10"/>
      <c r="D332" s="10"/>
      <c r="E332" s="10"/>
      <c r="F332" s="131"/>
      <c r="G332" s="10"/>
      <c r="H332" s="127"/>
      <c r="I332" s="10"/>
      <c r="J332" s="10"/>
      <c r="K332" s="127"/>
      <c r="L332" s="593"/>
      <c r="M332" s="594"/>
      <c r="N332" s="14"/>
    </row>
    <row r="333" spans="1:14" ht="12.75">
      <c r="A333" s="10"/>
      <c r="B333" s="10"/>
      <c r="C333" s="10"/>
      <c r="D333" s="10"/>
      <c r="E333" s="10"/>
      <c r="F333" s="131"/>
      <c r="G333" s="10"/>
      <c r="H333" s="127"/>
      <c r="I333" s="10"/>
      <c r="J333" s="10"/>
      <c r="K333" s="127"/>
      <c r="L333" s="593"/>
      <c r="M333" s="594"/>
      <c r="N333" s="14"/>
    </row>
    <row r="334" spans="1:14" ht="12.75">
      <c r="A334" s="10"/>
      <c r="B334" s="10"/>
      <c r="C334" s="10"/>
      <c r="D334" s="10"/>
      <c r="E334" s="10"/>
      <c r="F334" s="131"/>
      <c r="G334" s="10"/>
      <c r="H334" s="127"/>
      <c r="I334" s="10"/>
      <c r="J334" s="10"/>
      <c r="K334" s="127"/>
      <c r="L334" s="593"/>
      <c r="M334" s="594"/>
      <c r="N334" s="14"/>
    </row>
    <row r="335" spans="1:14" ht="12.75">
      <c r="A335" s="10"/>
      <c r="B335" s="10"/>
      <c r="C335" s="10"/>
      <c r="D335" s="10"/>
      <c r="E335" s="10"/>
      <c r="F335" s="131"/>
      <c r="G335" s="10"/>
      <c r="H335" s="127"/>
      <c r="I335" s="10"/>
      <c r="J335" s="10"/>
      <c r="K335" s="127"/>
      <c r="L335" s="593"/>
      <c r="M335" s="594"/>
      <c r="N335" s="14"/>
    </row>
    <row r="336" spans="1:14" ht="12.75">
      <c r="A336" s="10"/>
      <c r="B336" s="10"/>
      <c r="C336" s="10"/>
      <c r="D336" s="10"/>
      <c r="E336" s="10"/>
      <c r="F336" s="131"/>
      <c r="G336" s="10"/>
      <c r="H336" s="127"/>
      <c r="I336" s="10"/>
      <c r="J336" s="10"/>
      <c r="K336" s="127"/>
      <c r="L336" s="593"/>
      <c r="M336" s="594"/>
      <c r="N336" s="14"/>
    </row>
    <row r="337" spans="1:14" ht="12.75">
      <c r="A337" s="10"/>
      <c r="B337" s="10"/>
      <c r="C337" s="10"/>
      <c r="D337" s="10"/>
      <c r="E337" s="10"/>
      <c r="F337" s="131"/>
      <c r="G337" s="10"/>
      <c r="H337" s="127"/>
      <c r="I337" s="10"/>
      <c r="J337" s="10"/>
      <c r="K337" s="127"/>
      <c r="L337" s="593"/>
      <c r="M337" s="594"/>
      <c r="N337" s="14"/>
    </row>
    <row r="338" spans="1:14" ht="12.75">
      <c r="A338" s="10"/>
      <c r="B338" s="10"/>
      <c r="C338" s="10"/>
      <c r="D338" s="10"/>
      <c r="E338" s="10"/>
      <c r="F338" s="131"/>
      <c r="G338" s="10"/>
      <c r="H338" s="127"/>
      <c r="I338" s="10"/>
      <c r="J338" s="10"/>
      <c r="K338" s="127"/>
      <c r="L338" s="593"/>
      <c r="M338" s="594"/>
      <c r="N338" s="14"/>
    </row>
    <row r="339" spans="1:14" ht="12.75">
      <c r="A339" s="10"/>
      <c r="B339" s="10"/>
      <c r="C339" s="10"/>
      <c r="D339" s="10"/>
      <c r="E339" s="10"/>
      <c r="F339" s="131"/>
      <c r="G339" s="10"/>
      <c r="H339" s="127"/>
      <c r="I339" s="10"/>
      <c r="J339" s="10"/>
      <c r="K339" s="127"/>
      <c r="L339" s="593"/>
      <c r="M339" s="594"/>
      <c r="N339" s="14"/>
    </row>
    <row r="340" spans="1:14" ht="12.75">
      <c r="A340" s="10"/>
      <c r="B340" s="10"/>
      <c r="C340" s="10"/>
      <c r="D340" s="10"/>
      <c r="E340" s="10"/>
      <c r="F340" s="131"/>
      <c r="G340" s="10"/>
      <c r="H340" s="127"/>
      <c r="I340" s="10"/>
      <c r="J340" s="10"/>
      <c r="K340" s="127"/>
      <c r="L340" s="593"/>
      <c r="M340" s="594"/>
      <c r="N340" s="14"/>
    </row>
    <row r="341" spans="1:14" ht="12.75">
      <c r="A341" s="10"/>
      <c r="B341" s="10"/>
      <c r="C341" s="10"/>
      <c r="D341" s="10"/>
      <c r="E341" s="10"/>
      <c r="F341" s="131"/>
      <c r="G341" s="10"/>
      <c r="H341" s="127"/>
      <c r="I341" s="10"/>
      <c r="J341" s="10"/>
      <c r="K341" s="127"/>
      <c r="L341" s="593"/>
      <c r="M341" s="594"/>
      <c r="N341" s="14"/>
    </row>
    <row r="342" spans="1:14" ht="12.75">
      <c r="A342" s="10"/>
      <c r="B342" s="10"/>
      <c r="C342" s="10"/>
      <c r="D342" s="10"/>
      <c r="E342" s="10"/>
      <c r="F342" s="131"/>
      <c r="G342" s="10"/>
      <c r="H342" s="127"/>
      <c r="I342" s="10"/>
      <c r="J342" s="10"/>
      <c r="K342" s="127"/>
      <c r="L342" s="593"/>
      <c r="M342" s="594"/>
      <c r="N342" s="14"/>
    </row>
    <row r="343" spans="1:14" ht="12.75">
      <c r="A343" s="10"/>
      <c r="B343" s="10"/>
      <c r="C343" s="10"/>
      <c r="D343" s="10"/>
      <c r="E343" s="10"/>
      <c r="F343" s="131"/>
      <c r="G343" s="10"/>
      <c r="H343" s="127"/>
      <c r="I343" s="10"/>
      <c r="J343" s="10"/>
      <c r="K343" s="127"/>
      <c r="L343" s="593"/>
      <c r="M343" s="594"/>
      <c r="N343" s="14"/>
    </row>
    <row r="344" spans="1:14" ht="12.75">
      <c r="A344" s="10"/>
      <c r="B344" s="10"/>
      <c r="C344" s="10"/>
      <c r="D344" s="10"/>
      <c r="E344" s="10"/>
      <c r="F344" s="131"/>
      <c r="G344" s="10"/>
      <c r="H344" s="127"/>
      <c r="I344" s="10"/>
      <c r="J344" s="10"/>
      <c r="K344" s="127"/>
      <c r="L344" s="593"/>
      <c r="M344" s="594"/>
      <c r="N344" s="14"/>
    </row>
    <row r="345" spans="1:14" ht="12.75">
      <c r="A345" s="10"/>
      <c r="B345" s="10"/>
      <c r="C345" s="10"/>
      <c r="D345" s="10"/>
      <c r="E345" s="10"/>
      <c r="F345" s="131"/>
      <c r="G345" s="10"/>
      <c r="H345" s="127"/>
      <c r="I345" s="10"/>
      <c r="J345" s="10"/>
      <c r="K345" s="127"/>
      <c r="L345" s="593"/>
      <c r="M345" s="594"/>
      <c r="N345" s="14"/>
    </row>
    <row r="346" spans="1:14" ht="12.75">
      <c r="A346" s="10"/>
      <c r="B346" s="10"/>
      <c r="C346" s="10"/>
      <c r="D346" s="10"/>
      <c r="E346" s="10"/>
      <c r="F346" s="131"/>
      <c r="G346" s="10"/>
      <c r="H346" s="127"/>
      <c r="I346" s="10"/>
      <c r="J346" s="10"/>
      <c r="K346" s="127"/>
      <c r="L346" s="593"/>
      <c r="M346" s="594"/>
      <c r="N346" s="14"/>
    </row>
    <row r="347" spans="1:14" ht="12.75">
      <c r="A347" s="10"/>
      <c r="B347" s="10"/>
      <c r="C347" s="10"/>
      <c r="D347" s="10"/>
      <c r="E347" s="10"/>
      <c r="F347" s="131"/>
      <c r="G347" s="10"/>
      <c r="H347" s="127"/>
      <c r="I347" s="10"/>
      <c r="J347" s="10"/>
      <c r="K347" s="127"/>
      <c r="L347" s="593"/>
      <c r="M347" s="594"/>
      <c r="N347" s="14"/>
    </row>
    <row r="348" spans="1:14" ht="12.75">
      <c r="A348" s="10"/>
      <c r="B348" s="10"/>
      <c r="C348" s="10"/>
      <c r="D348" s="10"/>
      <c r="E348" s="10"/>
      <c r="F348" s="131"/>
      <c r="G348" s="10"/>
      <c r="H348" s="127"/>
      <c r="I348" s="10"/>
      <c r="J348" s="10"/>
      <c r="K348" s="127"/>
      <c r="L348" s="593"/>
      <c r="M348" s="594"/>
      <c r="N348" s="14"/>
    </row>
    <row r="349" spans="1:14" ht="12.75">
      <c r="A349" s="10"/>
      <c r="B349" s="10"/>
      <c r="C349" s="10"/>
      <c r="D349" s="10"/>
      <c r="E349" s="10"/>
      <c r="F349" s="126"/>
      <c r="G349" s="127"/>
      <c r="H349" s="127"/>
      <c r="I349" s="128"/>
      <c r="J349" s="127"/>
      <c r="K349" s="127"/>
      <c r="L349" s="533"/>
      <c r="M349" s="533"/>
      <c r="N349" s="14"/>
    </row>
    <row r="350" spans="1:14" ht="12.75">
      <c r="A350" s="10"/>
      <c r="B350" s="10"/>
      <c r="C350" s="10"/>
      <c r="D350" s="10"/>
      <c r="E350" s="10"/>
      <c r="F350" s="128"/>
      <c r="G350" s="127"/>
      <c r="H350" s="127"/>
      <c r="I350" s="128"/>
      <c r="J350" s="127"/>
      <c r="K350" s="127"/>
      <c r="L350" s="533"/>
      <c r="M350" s="533"/>
      <c r="N350" s="14"/>
    </row>
    <row r="351" spans="1:14" ht="12.75">
      <c r="A351" s="39" t="s">
        <v>464</v>
      </c>
      <c r="B351" s="39"/>
      <c r="C351" s="39"/>
      <c r="D351" s="39"/>
      <c r="E351" s="39"/>
      <c r="F351" s="136">
        <f>SUM(F314:F350)</f>
        <v>0</v>
      </c>
      <c r="G351" s="39"/>
      <c r="H351" s="137">
        <f>SUM(H314:H350)</f>
        <v>0</v>
      </c>
      <c r="I351" s="136">
        <f>SUM(I314:I350)</f>
        <v>0</v>
      </c>
      <c r="J351" s="39"/>
      <c r="K351" s="137">
        <f>SUM(K314:K350)</f>
        <v>0</v>
      </c>
      <c r="N351" s="14"/>
    </row>
    <row r="352" spans="1:14" ht="12.75">
      <c r="A352" s="132"/>
      <c r="B352" s="132"/>
      <c r="C352" s="132"/>
      <c r="D352" s="132"/>
      <c r="E352" s="132"/>
      <c r="F352" s="133"/>
      <c r="G352" s="134"/>
      <c r="H352" s="134"/>
      <c r="I352" s="133"/>
      <c r="J352" s="134"/>
      <c r="K352" s="134"/>
      <c r="L352" s="617"/>
      <c r="M352" s="617"/>
      <c r="N352" s="14"/>
    </row>
    <row r="353" spans="1:14" ht="12.75">
      <c r="A353" s="1" t="e">
        <f>CONCATENATE("Число порядкових номерів на сторінці: ",ЧислоПрописом(COUNTA(A314:A350))," (з ",A314," по ",A350,")")</f>
        <v>#NAME?</v>
      </c>
      <c r="B353" s="132"/>
      <c r="C353" s="132"/>
      <c r="D353" s="135" t="e">
        <f>CONCATENATE("Загальна кількість у натуральних вимірах фактично на сторінці: ",ЧислоПрописом(F351))</f>
        <v>#NAME?</v>
      </c>
      <c r="E353" s="132"/>
      <c r="F353" s="133"/>
      <c r="G353" s="134"/>
      <c r="H353" s="134"/>
      <c r="I353" s="133"/>
      <c r="J353" s="134"/>
      <c r="K353" s="134"/>
      <c r="L353" s="617"/>
      <c r="M353" s="617"/>
      <c r="N353" s="14"/>
    </row>
    <row r="354" spans="4:14" ht="12.75">
      <c r="D354" s="135" t="e">
        <f>CONCATENATE("Загальна кількість у натуральних вимірах за даними бухобліку на сторінці: ",ЧислоПрописом(I351))</f>
        <v>#NAME?</v>
      </c>
      <c r="F354" s="14"/>
      <c r="G354" s="14"/>
      <c r="N354" s="14"/>
    </row>
    <row r="355" spans="6:14" ht="12.75">
      <c r="F355" s="14"/>
      <c r="G355" s="14"/>
      <c r="N355" s="14"/>
    </row>
    <row r="356" spans="6:14" ht="12.75">
      <c r="F356" s="14"/>
      <c r="G356" s="14"/>
      <c r="N356" s="14"/>
    </row>
    <row r="357" spans="6:14" ht="12.75">
      <c r="F357" s="14"/>
      <c r="G357" s="14"/>
      <c r="N357" s="14"/>
    </row>
    <row r="358" spans="1:14" ht="15.75">
      <c r="A358" s="607" t="s">
        <v>59</v>
      </c>
      <c r="B358" s="607" t="s">
        <v>60</v>
      </c>
      <c r="C358" s="607" t="s">
        <v>50</v>
      </c>
      <c r="D358" s="607"/>
      <c r="E358" s="533" t="s">
        <v>51</v>
      </c>
      <c r="F358" s="607" t="s">
        <v>12</v>
      </c>
      <c r="G358" s="607"/>
      <c r="H358" s="607"/>
      <c r="I358" s="607" t="s">
        <v>68</v>
      </c>
      <c r="J358" s="607"/>
      <c r="K358" s="607"/>
      <c r="L358" s="607" t="s">
        <v>52</v>
      </c>
      <c r="M358" s="607"/>
      <c r="N358" s="14"/>
    </row>
    <row r="359" spans="1:14" ht="38.25">
      <c r="A359" s="607"/>
      <c r="B359" s="607"/>
      <c r="C359" s="35" t="s">
        <v>53</v>
      </c>
      <c r="D359" s="10" t="s">
        <v>66</v>
      </c>
      <c r="E359" s="533"/>
      <c r="F359" s="35" t="s">
        <v>54</v>
      </c>
      <c r="G359" s="35" t="s">
        <v>55</v>
      </c>
      <c r="H359" s="35" t="s">
        <v>56</v>
      </c>
      <c r="I359" s="35" t="s">
        <v>54</v>
      </c>
      <c r="J359" s="35" t="s">
        <v>57</v>
      </c>
      <c r="K359" s="35" t="s">
        <v>56</v>
      </c>
      <c r="L359" s="607"/>
      <c r="M359" s="607"/>
      <c r="N359" s="14"/>
    </row>
    <row r="360" spans="1:14" ht="12.75">
      <c r="A360" s="36">
        <v>1</v>
      </c>
      <c r="B360" s="36">
        <v>2</v>
      </c>
      <c r="C360" s="36">
        <v>3</v>
      </c>
      <c r="D360" s="36">
        <v>4</v>
      </c>
      <c r="E360" s="36">
        <v>5</v>
      </c>
      <c r="F360" s="40">
        <v>6</v>
      </c>
      <c r="G360" s="36">
        <v>7</v>
      </c>
      <c r="H360" s="36">
        <v>8</v>
      </c>
      <c r="I360" s="36">
        <v>9</v>
      </c>
      <c r="J360" s="36">
        <v>10</v>
      </c>
      <c r="K360" s="36">
        <v>11</v>
      </c>
      <c r="L360" s="616">
        <v>12</v>
      </c>
      <c r="M360" s="616"/>
      <c r="N360" s="14"/>
    </row>
    <row r="361" spans="1:14" ht="12.75">
      <c r="A361" s="10"/>
      <c r="B361" s="10"/>
      <c r="C361" s="10"/>
      <c r="D361" s="10"/>
      <c r="E361" s="10"/>
      <c r="F361" s="131"/>
      <c r="G361" s="10"/>
      <c r="H361" s="127"/>
      <c r="I361" s="10"/>
      <c r="J361" s="10"/>
      <c r="K361" s="127"/>
      <c r="L361" s="593"/>
      <c r="M361" s="594"/>
      <c r="N361" s="14"/>
    </row>
    <row r="362" spans="1:14" ht="12.75">
      <c r="A362" s="10"/>
      <c r="B362" s="10"/>
      <c r="C362" s="10"/>
      <c r="D362" s="10"/>
      <c r="E362" s="10"/>
      <c r="F362" s="131"/>
      <c r="G362" s="10"/>
      <c r="H362" s="127"/>
      <c r="I362" s="10"/>
      <c r="J362" s="10"/>
      <c r="K362" s="127"/>
      <c r="L362" s="593"/>
      <c r="M362" s="594"/>
      <c r="N362" s="14"/>
    </row>
    <row r="363" spans="1:14" ht="12.75">
      <c r="A363" s="10"/>
      <c r="B363" s="10"/>
      <c r="C363" s="10"/>
      <c r="D363" s="10"/>
      <c r="E363" s="10"/>
      <c r="F363" s="131"/>
      <c r="G363" s="10"/>
      <c r="H363" s="127"/>
      <c r="I363" s="10"/>
      <c r="J363" s="10"/>
      <c r="K363" s="127"/>
      <c r="L363" s="593"/>
      <c r="M363" s="594"/>
      <c r="N363" s="14"/>
    </row>
    <row r="364" spans="1:14" ht="12.75">
      <c r="A364" s="10"/>
      <c r="B364" s="10"/>
      <c r="C364" s="10"/>
      <c r="D364" s="10"/>
      <c r="E364" s="10"/>
      <c r="F364" s="131"/>
      <c r="G364" s="10"/>
      <c r="H364" s="127"/>
      <c r="I364" s="10"/>
      <c r="J364" s="10"/>
      <c r="K364" s="127"/>
      <c r="L364" s="593"/>
      <c r="M364" s="594"/>
      <c r="N364" s="14"/>
    </row>
    <row r="365" spans="1:14" ht="12.75">
      <c r="A365" s="10"/>
      <c r="B365" s="10"/>
      <c r="C365" s="10"/>
      <c r="D365" s="10"/>
      <c r="E365" s="10"/>
      <c r="F365" s="131"/>
      <c r="G365" s="10"/>
      <c r="H365" s="127"/>
      <c r="I365" s="10"/>
      <c r="J365" s="10"/>
      <c r="K365" s="127"/>
      <c r="L365" s="593"/>
      <c r="M365" s="594"/>
      <c r="N365" s="14"/>
    </row>
    <row r="366" spans="1:14" ht="12.75">
      <c r="A366" s="10"/>
      <c r="B366" s="10"/>
      <c r="C366" s="10"/>
      <c r="D366" s="10"/>
      <c r="E366" s="10"/>
      <c r="F366" s="131"/>
      <c r="G366" s="10"/>
      <c r="H366" s="127"/>
      <c r="I366" s="10"/>
      <c r="J366" s="10"/>
      <c r="K366" s="127"/>
      <c r="L366" s="593"/>
      <c r="M366" s="594"/>
      <c r="N366" s="14"/>
    </row>
    <row r="367" spans="1:14" ht="12.75">
      <c r="A367" s="10"/>
      <c r="B367" s="10"/>
      <c r="C367" s="10"/>
      <c r="D367" s="10"/>
      <c r="E367" s="10"/>
      <c r="F367" s="131"/>
      <c r="G367" s="10"/>
      <c r="H367" s="127"/>
      <c r="I367" s="10"/>
      <c r="J367" s="10"/>
      <c r="K367" s="127"/>
      <c r="L367" s="593"/>
      <c r="M367" s="594"/>
      <c r="N367" s="14"/>
    </row>
    <row r="368" spans="1:14" ht="12.75">
      <c r="A368" s="10"/>
      <c r="B368" s="10"/>
      <c r="C368" s="10"/>
      <c r="D368" s="10"/>
      <c r="E368" s="10"/>
      <c r="F368" s="131"/>
      <c r="G368" s="10"/>
      <c r="H368" s="127"/>
      <c r="I368" s="10"/>
      <c r="J368" s="10"/>
      <c r="K368" s="127"/>
      <c r="L368" s="593"/>
      <c r="M368" s="594"/>
      <c r="N368" s="14"/>
    </row>
    <row r="369" spans="1:14" ht="12.75">
      <c r="A369" s="10"/>
      <c r="B369" s="10"/>
      <c r="C369" s="10"/>
      <c r="D369" s="10"/>
      <c r="E369" s="10"/>
      <c r="F369" s="131"/>
      <c r="G369" s="10"/>
      <c r="H369" s="127"/>
      <c r="I369" s="10"/>
      <c r="J369" s="10"/>
      <c r="K369" s="127"/>
      <c r="L369" s="593"/>
      <c r="M369" s="594"/>
      <c r="N369" s="14"/>
    </row>
    <row r="370" spans="1:14" ht="12.75">
      <c r="A370" s="10"/>
      <c r="B370" s="10"/>
      <c r="C370" s="10"/>
      <c r="D370" s="10"/>
      <c r="E370" s="10"/>
      <c r="F370" s="131"/>
      <c r="G370" s="10"/>
      <c r="H370" s="127"/>
      <c r="I370" s="10"/>
      <c r="J370" s="10"/>
      <c r="K370" s="127"/>
      <c r="L370" s="593"/>
      <c r="M370" s="594"/>
      <c r="N370" s="14"/>
    </row>
    <row r="371" spans="1:14" ht="12.75">
      <c r="A371" s="10"/>
      <c r="B371" s="10"/>
      <c r="C371" s="10"/>
      <c r="D371" s="10"/>
      <c r="E371" s="10"/>
      <c r="F371" s="131"/>
      <c r="G371" s="10"/>
      <c r="H371" s="127"/>
      <c r="I371" s="10"/>
      <c r="J371" s="10"/>
      <c r="K371" s="127"/>
      <c r="L371" s="593"/>
      <c r="M371" s="594"/>
      <c r="N371" s="14"/>
    </row>
    <row r="372" spans="1:14" ht="12.75">
      <c r="A372" s="10"/>
      <c r="B372" s="10"/>
      <c r="C372" s="10"/>
      <c r="D372" s="10"/>
      <c r="E372" s="10"/>
      <c r="F372" s="131"/>
      <c r="G372" s="10"/>
      <c r="H372" s="127"/>
      <c r="I372" s="10"/>
      <c r="J372" s="10"/>
      <c r="K372" s="127"/>
      <c r="L372" s="593"/>
      <c r="M372" s="594"/>
      <c r="N372" s="14"/>
    </row>
    <row r="373" spans="1:14" ht="12.75">
      <c r="A373" s="10"/>
      <c r="B373" s="10"/>
      <c r="C373" s="10"/>
      <c r="D373" s="10"/>
      <c r="E373" s="10"/>
      <c r="F373" s="131"/>
      <c r="G373" s="10"/>
      <c r="H373" s="127"/>
      <c r="I373" s="10"/>
      <c r="J373" s="10"/>
      <c r="K373" s="127"/>
      <c r="L373" s="593"/>
      <c r="M373" s="594"/>
      <c r="N373" s="14"/>
    </row>
    <row r="374" spans="1:14" ht="12.75">
      <c r="A374" s="10"/>
      <c r="B374" s="10"/>
      <c r="C374" s="10"/>
      <c r="D374" s="10"/>
      <c r="E374" s="10"/>
      <c r="F374" s="131"/>
      <c r="G374" s="10"/>
      <c r="H374" s="127"/>
      <c r="I374" s="10"/>
      <c r="J374" s="10"/>
      <c r="K374" s="127"/>
      <c r="L374" s="593"/>
      <c r="M374" s="594"/>
      <c r="N374" s="14"/>
    </row>
    <row r="375" spans="1:14" ht="12.75">
      <c r="A375" s="10"/>
      <c r="B375" s="10"/>
      <c r="C375" s="10"/>
      <c r="D375" s="10"/>
      <c r="E375" s="10"/>
      <c r="F375" s="131"/>
      <c r="G375" s="10"/>
      <c r="H375" s="127"/>
      <c r="I375" s="10"/>
      <c r="J375" s="10"/>
      <c r="K375" s="127"/>
      <c r="L375" s="593"/>
      <c r="M375" s="594"/>
      <c r="N375" s="14"/>
    </row>
    <row r="376" spans="1:14" ht="12.75">
      <c r="A376" s="10"/>
      <c r="B376" s="10"/>
      <c r="C376" s="10"/>
      <c r="D376" s="10"/>
      <c r="E376" s="10"/>
      <c r="F376" s="131"/>
      <c r="G376" s="10"/>
      <c r="H376" s="127"/>
      <c r="I376" s="10"/>
      <c r="J376" s="10"/>
      <c r="K376" s="127"/>
      <c r="L376" s="593"/>
      <c r="M376" s="594"/>
      <c r="N376" s="14"/>
    </row>
    <row r="377" spans="1:14" ht="12.75">
      <c r="A377" s="10"/>
      <c r="B377" s="10"/>
      <c r="C377" s="10"/>
      <c r="D377" s="10"/>
      <c r="E377" s="10"/>
      <c r="F377" s="131"/>
      <c r="G377" s="10"/>
      <c r="H377" s="127"/>
      <c r="I377" s="10"/>
      <c r="J377" s="10"/>
      <c r="K377" s="127"/>
      <c r="L377" s="593"/>
      <c r="M377" s="594"/>
      <c r="N377" s="14"/>
    </row>
    <row r="378" spans="1:14" ht="12.75">
      <c r="A378" s="10"/>
      <c r="B378" s="10"/>
      <c r="C378" s="10"/>
      <c r="D378" s="10"/>
      <c r="E378" s="10"/>
      <c r="F378" s="131"/>
      <c r="G378" s="10"/>
      <c r="H378" s="127"/>
      <c r="I378" s="10"/>
      <c r="J378" s="10"/>
      <c r="K378" s="127"/>
      <c r="L378" s="593"/>
      <c r="M378" s="594"/>
      <c r="N378" s="14"/>
    </row>
    <row r="379" spans="1:14" ht="12.75">
      <c r="A379" s="10"/>
      <c r="B379" s="10"/>
      <c r="C379" s="10"/>
      <c r="D379" s="10"/>
      <c r="E379" s="10"/>
      <c r="F379" s="131"/>
      <c r="G379" s="10"/>
      <c r="H379" s="127"/>
      <c r="I379" s="10"/>
      <c r="J379" s="10"/>
      <c r="K379" s="127"/>
      <c r="L379" s="593"/>
      <c r="M379" s="594"/>
      <c r="N379" s="14"/>
    </row>
    <row r="380" spans="1:14" ht="12.75">
      <c r="A380" s="10"/>
      <c r="B380" s="10"/>
      <c r="C380" s="10"/>
      <c r="D380" s="10"/>
      <c r="E380" s="10"/>
      <c r="F380" s="131"/>
      <c r="G380" s="10"/>
      <c r="H380" s="127"/>
      <c r="I380" s="10"/>
      <c r="J380" s="10"/>
      <c r="K380" s="127"/>
      <c r="L380" s="593"/>
      <c r="M380" s="594"/>
      <c r="N380" s="14"/>
    </row>
    <row r="381" spans="1:14" ht="12.75">
      <c r="A381" s="10"/>
      <c r="B381" s="10"/>
      <c r="C381" s="10"/>
      <c r="D381" s="10"/>
      <c r="E381" s="10"/>
      <c r="F381" s="131"/>
      <c r="G381" s="10"/>
      <c r="H381" s="127"/>
      <c r="I381" s="10"/>
      <c r="J381" s="10"/>
      <c r="K381" s="127"/>
      <c r="L381" s="593"/>
      <c r="M381" s="594"/>
      <c r="N381" s="14"/>
    </row>
    <row r="382" spans="1:14" ht="12.75">
      <c r="A382" s="10"/>
      <c r="B382" s="10"/>
      <c r="C382" s="10"/>
      <c r="D382" s="10"/>
      <c r="E382" s="10"/>
      <c r="F382" s="131"/>
      <c r="G382" s="10"/>
      <c r="H382" s="127"/>
      <c r="I382" s="10"/>
      <c r="J382" s="10"/>
      <c r="K382" s="127"/>
      <c r="L382" s="593"/>
      <c r="M382" s="594"/>
      <c r="N382" s="14"/>
    </row>
    <row r="383" spans="1:14" ht="12.75">
      <c r="A383" s="10"/>
      <c r="B383" s="10"/>
      <c r="C383" s="10"/>
      <c r="D383" s="10"/>
      <c r="E383" s="10"/>
      <c r="F383" s="131"/>
      <c r="G383" s="10"/>
      <c r="H383" s="127"/>
      <c r="I383" s="10"/>
      <c r="J383" s="10"/>
      <c r="K383" s="127"/>
      <c r="L383" s="593"/>
      <c r="M383" s="594"/>
      <c r="N383" s="14"/>
    </row>
    <row r="384" spans="1:14" ht="12.75">
      <c r="A384" s="10"/>
      <c r="B384" s="10"/>
      <c r="C384" s="10"/>
      <c r="D384" s="10"/>
      <c r="E384" s="10"/>
      <c r="F384" s="131"/>
      <c r="G384" s="10"/>
      <c r="H384" s="127"/>
      <c r="I384" s="10"/>
      <c r="J384" s="10"/>
      <c r="K384" s="127"/>
      <c r="L384" s="593"/>
      <c r="M384" s="594"/>
      <c r="N384" s="14"/>
    </row>
    <row r="385" spans="1:14" ht="12.75">
      <c r="A385" s="10"/>
      <c r="B385" s="10"/>
      <c r="C385" s="10"/>
      <c r="D385" s="10"/>
      <c r="E385" s="10"/>
      <c r="F385" s="131"/>
      <c r="G385" s="10"/>
      <c r="H385" s="127"/>
      <c r="I385" s="10"/>
      <c r="J385" s="10"/>
      <c r="K385" s="127"/>
      <c r="L385" s="593"/>
      <c r="M385" s="594"/>
      <c r="N385" s="14"/>
    </row>
    <row r="386" spans="1:14" ht="12.75">
      <c r="A386" s="10"/>
      <c r="B386" s="10"/>
      <c r="C386" s="10"/>
      <c r="D386" s="10"/>
      <c r="E386" s="10"/>
      <c r="F386" s="131"/>
      <c r="G386" s="10"/>
      <c r="H386" s="127"/>
      <c r="I386" s="10"/>
      <c r="J386" s="10"/>
      <c r="K386" s="127"/>
      <c r="L386" s="593"/>
      <c r="M386" s="594"/>
      <c r="N386" s="14"/>
    </row>
    <row r="387" spans="1:14" ht="12.75">
      <c r="A387" s="10"/>
      <c r="B387" s="10"/>
      <c r="C387" s="10"/>
      <c r="D387" s="10"/>
      <c r="E387" s="10"/>
      <c r="F387" s="131"/>
      <c r="G387" s="10"/>
      <c r="H387" s="127"/>
      <c r="I387" s="10"/>
      <c r="J387" s="10"/>
      <c r="K387" s="127"/>
      <c r="L387" s="593"/>
      <c r="M387" s="594"/>
      <c r="N387" s="14"/>
    </row>
    <row r="388" spans="1:14" ht="12.75">
      <c r="A388" s="10"/>
      <c r="B388" s="10"/>
      <c r="C388" s="10"/>
      <c r="D388" s="10"/>
      <c r="E388" s="10"/>
      <c r="F388" s="131"/>
      <c r="G388" s="10"/>
      <c r="H388" s="127"/>
      <c r="I388" s="10"/>
      <c r="J388" s="10"/>
      <c r="K388" s="127"/>
      <c r="L388" s="593"/>
      <c r="M388" s="594"/>
      <c r="N388" s="14"/>
    </row>
    <row r="389" spans="1:14" ht="12.75">
      <c r="A389" s="10"/>
      <c r="B389" s="10"/>
      <c r="C389" s="10"/>
      <c r="D389" s="10"/>
      <c r="E389" s="10"/>
      <c r="F389" s="131"/>
      <c r="G389" s="10"/>
      <c r="H389" s="127"/>
      <c r="I389" s="10"/>
      <c r="J389" s="10"/>
      <c r="K389" s="127"/>
      <c r="L389" s="593"/>
      <c r="M389" s="594"/>
      <c r="N389" s="14"/>
    </row>
    <row r="390" spans="1:14" ht="12.75">
      <c r="A390" s="10"/>
      <c r="B390" s="10"/>
      <c r="C390" s="10"/>
      <c r="D390" s="10"/>
      <c r="E390" s="10"/>
      <c r="F390" s="131"/>
      <c r="G390" s="10"/>
      <c r="H390" s="127"/>
      <c r="I390" s="10"/>
      <c r="J390" s="10"/>
      <c r="K390" s="127"/>
      <c r="L390" s="593"/>
      <c r="M390" s="594"/>
      <c r="N390" s="14"/>
    </row>
    <row r="391" spans="1:14" ht="12.75">
      <c r="A391" s="10"/>
      <c r="B391" s="10"/>
      <c r="C391" s="10"/>
      <c r="D391" s="10"/>
      <c r="E391" s="10"/>
      <c r="F391" s="131"/>
      <c r="G391" s="10"/>
      <c r="H391" s="127"/>
      <c r="I391" s="10"/>
      <c r="J391" s="10"/>
      <c r="K391" s="127"/>
      <c r="L391" s="593"/>
      <c r="M391" s="594"/>
      <c r="N391" s="14"/>
    </row>
    <row r="392" spans="1:14" ht="12.75">
      <c r="A392" s="10"/>
      <c r="B392" s="10"/>
      <c r="C392" s="10"/>
      <c r="D392" s="10"/>
      <c r="E392" s="10"/>
      <c r="F392" s="131"/>
      <c r="G392" s="10"/>
      <c r="H392" s="127"/>
      <c r="I392" s="10"/>
      <c r="J392" s="10"/>
      <c r="K392" s="127"/>
      <c r="L392" s="593"/>
      <c r="M392" s="594"/>
      <c r="N392" s="14"/>
    </row>
    <row r="393" spans="1:14" ht="12.75">
      <c r="A393" s="10"/>
      <c r="B393" s="10"/>
      <c r="C393" s="10"/>
      <c r="D393" s="10"/>
      <c r="E393" s="10"/>
      <c r="F393" s="131"/>
      <c r="G393" s="10"/>
      <c r="H393" s="127"/>
      <c r="I393" s="10"/>
      <c r="J393" s="10"/>
      <c r="K393" s="127"/>
      <c r="L393" s="593"/>
      <c r="M393" s="594"/>
      <c r="N393" s="14"/>
    </row>
    <row r="394" spans="1:14" ht="12.75">
      <c r="A394" s="10"/>
      <c r="B394" s="10"/>
      <c r="C394" s="10"/>
      <c r="D394" s="10"/>
      <c r="E394" s="10"/>
      <c r="F394" s="131"/>
      <c r="G394" s="10"/>
      <c r="H394" s="127"/>
      <c r="I394" s="10"/>
      <c r="J394" s="10"/>
      <c r="K394" s="127"/>
      <c r="L394" s="593"/>
      <c r="M394" s="594"/>
      <c r="N394" s="14"/>
    </row>
    <row r="395" spans="1:14" ht="12.75">
      <c r="A395" s="10"/>
      <c r="B395" s="10"/>
      <c r="C395" s="10"/>
      <c r="D395" s="10"/>
      <c r="E395" s="10"/>
      <c r="F395" s="131"/>
      <c r="G395" s="10"/>
      <c r="H395" s="127"/>
      <c r="I395" s="10"/>
      <c r="J395" s="10"/>
      <c r="K395" s="127"/>
      <c r="L395" s="593"/>
      <c r="M395" s="594"/>
      <c r="N395" s="14"/>
    </row>
    <row r="396" spans="1:14" ht="12.75">
      <c r="A396" s="10"/>
      <c r="B396" s="10"/>
      <c r="C396" s="10"/>
      <c r="D396" s="10"/>
      <c r="E396" s="10"/>
      <c r="F396" s="126"/>
      <c r="G396" s="127"/>
      <c r="H396" s="127"/>
      <c r="I396" s="128"/>
      <c r="J396" s="127"/>
      <c r="K396" s="127"/>
      <c r="L396" s="533"/>
      <c r="M396" s="533"/>
      <c r="N396" s="14"/>
    </row>
    <row r="397" spans="1:14" ht="12.75">
      <c r="A397" s="10"/>
      <c r="B397" s="10"/>
      <c r="C397" s="10"/>
      <c r="D397" s="10"/>
      <c r="E397" s="10"/>
      <c r="F397" s="128"/>
      <c r="G397" s="127"/>
      <c r="H397" s="127"/>
      <c r="I397" s="128"/>
      <c r="J397" s="127"/>
      <c r="K397" s="127"/>
      <c r="L397" s="533"/>
      <c r="M397" s="533"/>
      <c r="N397" s="14"/>
    </row>
    <row r="398" spans="1:14" ht="12.75">
      <c r="A398" s="39" t="s">
        <v>464</v>
      </c>
      <c r="B398" s="39"/>
      <c r="C398" s="39"/>
      <c r="D398" s="39"/>
      <c r="E398" s="39"/>
      <c r="F398" s="136">
        <f>SUM(F361:F397)</f>
        <v>0</v>
      </c>
      <c r="G398" s="39"/>
      <c r="H398" s="137">
        <f>SUM(H361:H397)</f>
        <v>0</v>
      </c>
      <c r="I398" s="136">
        <f>SUM(I361:I397)</f>
        <v>0</v>
      </c>
      <c r="J398" s="39"/>
      <c r="K398" s="137">
        <f>SUM(K361:K397)</f>
        <v>0</v>
      </c>
      <c r="N398" s="14"/>
    </row>
    <row r="399" spans="1:14" ht="12.75">
      <c r="A399" s="132"/>
      <c r="B399" s="132"/>
      <c r="C399" s="132"/>
      <c r="D399" s="132"/>
      <c r="E399" s="132"/>
      <c r="F399" s="133"/>
      <c r="G399" s="134"/>
      <c r="H399" s="134"/>
      <c r="I399" s="133"/>
      <c r="J399" s="134"/>
      <c r="K399" s="134"/>
      <c r="L399" s="617"/>
      <c r="M399" s="617"/>
      <c r="N399" s="14"/>
    </row>
    <row r="400" spans="1:14" ht="12.75">
      <c r="A400" s="1" t="e">
        <f>CONCATENATE("Число порядкових номерів на сторінці: ",ЧислоПрописом(COUNTA(A361:A397))," (з ",A361," по ",A397,")")</f>
        <v>#NAME?</v>
      </c>
      <c r="B400" s="132"/>
      <c r="C400" s="132"/>
      <c r="D400" s="135" t="e">
        <f>CONCATENATE("Загальна кількість у натуральних вимірах фактично на сторінці: ",ЧислоПрописом(F398))</f>
        <v>#NAME?</v>
      </c>
      <c r="E400" s="132"/>
      <c r="F400" s="133"/>
      <c r="G400" s="134"/>
      <c r="H400" s="134"/>
      <c r="I400" s="133"/>
      <c r="J400" s="134"/>
      <c r="K400" s="134"/>
      <c r="L400" s="617"/>
      <c r="M400" s="617"/>
      <c r="N400" s="14"/>
    </row>
    <row r="401" spans="4:14" ht="12.75">
      <c r="D401" s="135" t="e">
        <f>CONCATENATE("Загальна кількість у натуральних вимірах за даними бухобліку на сторінці: ",ЧислоПрописом(I398))</f>
        <v>#NAME?</v>
      </c>
      <c r="F401" s="14"/>
      <c r="G401" s="14"/>
      <c r="N401" s="14"/>
    </row>
    <row r="402" ht="12.75">
      <c r="N402" s="14"/>
    </row>
    <row r="403" spans="1:14" ht="15.75" customHeight="1">
      <c r="A403" s="597" t="s">
        <v>59</v>
      </c>
      <c r="B403" s="597" t="s">
        <v>60</v>
      </c>
      <c r="C403" s="593" t="s">
        <v>50</v>
      </c>
      <c r="D403" s="594"/>
      <c r="E403" s="597" t="s">
        <v>51</v>
      </c>
      <c r="F403" s="612" t="s">
        <v>12</v>
      </c>
      <c r="G403" s="613"/>
      <c r="H403" s="614"/>
      <c r="I403" s="612" t="s">
        <v>68</v>
      </c>
      <c r="J403" s="613"/>
      <c r="K403" s="614"/>
      <c r="L403" s="599" t="s">
        <v>52</v>
      </c>
      <c r="M403" s="600"/>
      <c r="N403" s="14"/>
    </row>
    <row r="404" spans="1:14" ht="38.25">
      <c r="A404" s="598"/>
      <c r="B404" s="598"/>
      <c r="C404" s="10" t="s">
        <v>53</v>
      </c>
      <c r="D404" s="10" t="s">
        <v>66</v>
      </c>
      <c r="E404" s="598"/>
      <c r="F404" s="35" t="s">
        <v>54</v>
      </c>
      <c r="G404" s="35" t="s">
        <v>55</v>
      </c>
      <c r="H404" s="35" t="s">
        <v>56</v>
      </c>
      <c r="I404" s="35" t="s">
        <v>54</v>
      </c>
      <c r="J404" s="35" t="s">
        <v>57</v>
      </c>
      <c r="K404" s="35" t="s">
        <v>56</v>
      </c>
      <c r="L404" s="601"/>
      <c r="M404" s="602"/>
      <c r="N404" s="14"/>
    </row>
    <row r="405" spans="1:14" ht="12.75">
      <c r="A405" s="36">
        <v>1</v>
      </c>
      <c r="B405" s="36">
        <v>2</v>
      </c>
      <c r="C405" s="36">
        <v>3</v>
      </c>
      <c r="D405" s="36">
        <v>4</v>
      </c>
      <c r="E405" s="36">
        <v>5</v>
      </c>
      <c r="F405" s="40">
        <v>6</v>
      </c>
      <c r="G405" s="36">
        <v>7</v>
      </c>
      <c r="H405" s="36">
        <v>8</v>
      </c>
      <c r="I405" s="36">
        <v>9</v>
      </c>
      <c r="J405" s="36">
        <v>10</v>
      </c>
      <c r="K405" s="36">
        <v>11</v>
      </c>
      <c r="L405" s="595">
        <v>12</v>
      </c>
      <c r="M405" s="596"/>
      <c r="N405" s="14"/>
    </row>
    <row r="406" spans="1:14" ht="12.75">
      <c r="A406" s="10"/>
      <c r="B406" s="10"/>
      <c r="C406" s="10"/>
      <c r="D406" s="10"/>
      <c r="E406" s="10"/>
      <c r="F406" s="140"/>
      <c r="G406" s="127"/>
      <c r="H406" s="20"/>
      <c r="I406" s="142"/>
      <c r="J406" s="127"/>
      <c r="K406" s="20"/>
      <c r="L406" s="593"/>
      <c r="M406" s="594"/>
      <c r="N406" s="14"/>
    </row>
    <row r="407" spans="1:14" ht="12.75">
      <c r="A407" s="10"/>
      <c r="B407" s="10"/>
      <c r="C407" s="10"/>
      <c r="D407" s="10"/>
      <c r="E407" s="10"/>
      <c r="F407" s="140"/>
      <c r="G407" s="129"/>
      <c r="H407" s="139"/>
      <c r="I407" s="143"/>
      <c r="J407" s="129"/>
      <c r="K407" s="139"/>
      <c r="L407" s="593"/>
      <c r="M407" s="594"/>
      <c r="N407" s="14"/>
    </row>
    <row r="408" spans="1:14" ht="12.75">
      <c r="A408" s="10"/>
      <c r="B408" s="10"/>
      <c r="C408" s="10"/>
      <c r="D408" s="10"/>
      <c r="E408" s="10"/>
      <c r="F408" s="140"/>
      <c r="G408" s="127"/>
      <c r="H408" s="20"/>
      <c r="I408" s="142"/>
      <c r="J408" s="127"/>
      <c r="K408" s="20"/>
      <c r="L408" s="593"/>
      <c r="M408" s="594"/>
      <c r="N408" s="14"/>
    </row>
    <row r="409" spans="1:14" ht="12.75">
      <c r="A409" s="10"/>
      <c r="B409" s="10"/>
      <c r="C409" s="10"/>
      <c r="D409" s="10"/>
      <c r="E409" s="10"/>
      <c r="F409" s="140"/>
      <c r="G409" s="127"/>
      <c r="H409" s="20"/>
      <c r="I409" s="142"/>
      <c r="J409" s="127"/>
      <c r="K409" s="20"/>
      <c r="L409" s="593"/>
      <c r="M409" s="594"/>
      <c r="N409" s="14"/>
    </row>
    <row r="410" spans="1:14" ht="12.75">
      <c r="A410" s="618" t="s">
        <v>465</v>
      </c>
      <c r="B410" s="619"/>
      <c r="C410" s="10"/>
      <c r="D410" s="10"/>
      <c r="E410" s="10"/>
      <c r="F410" s="140">
        <f>SUM(F406:F409)</f>
        <v>0</v>
      </c>
      <c r="G410" s="127"/>
      <c r="H410" s="20">
        <f>SUM(H406:H409)</f>
        <v>0</v>
      </c>
      <c r="I410" s="140">
        <f>SUM(I406:I409)</f>
        <v>0</v>
      </c>
      <c r="J410" s="127"/>
      <c r="K410" s="20">
        <f>SUM(K406:K409)</f>
        <v>0</v>
      </c>
      <c r="L410" s="130"/>
      <c r="M410" s="131"/>
      <c r="N410" s="14"/>
    </row>
    <row r="411" spans="1:14" ht="15">
      <c r="A411" s="610" t="s">
        <v>58</v>
      </c>
      <c r="B411" s="611"/>
      <c r="C411" s="55" t="s">
        <v>22</v>
      </c>
      <c r="D411" s="55" t="s">
        <v>22</v>
      </c>
      <c r="E411" s="55" t="s">
        <v>22</v>
      </c>
      <c r="F411" s="141">
        <f>F410+F398+F351+F304+F257+F210+F163+F117+F72</f>
        <v>0</v>
      </c>
      <c r="G411" s="138"/>
      <c r="H411" s="144">
        <f>H410+H398+H351+H304+H257+H210+H163+H117+H72</f>
        <v>0</v>
      </c>
      <c r="I411" s="141">
        <f>I410+I398+I351+I304+I257+I210+I163+I117+I72</f>
        <v>0</v>
      </c>
      <c r="J411" s="138"/>
      <c r="K411" s="144">
        <f>K410+K398+K351+K304+K257+K210+K163+K117+K72</f>
        <v>0</v>
      </c>
      <c r="L411" s="608"/>
      <c r="M411" s="609"/>
      <c r="N411" s="14"/>
    </row>
    <row r="412" spans="1:14" ht="15.75">
      <c r="A412" s="120"/>
      <c r="B412" s="120"/>
      <c r="C412" s="121"/>
      <c r="D412" s="122"/>
      <c r="E412" s="121"/>
      <c r="F412" s="124"/>
      <c r="G412" s="123"/>
      <c r="H412" s="123"/>
      <c r="I412" s="124"/>
      <c r="J412" s="123"/>
      <c r="K412" s="123"/>
      <c r="L412" s="125"/>
      <c r="M412" s="125"/>
      <c r="N412" s="14"/>
    </row>
    <row r="413" spans="1:14" ht="15.75">
      <c r="A413" s="1" t="e">
        <f>CONCATENATE("Число порядкових номерів на сторінці: ",ЧислоПрописом(COUNTA(A406:A409))," (з ",A373," по ",A409,")")</f>
        <v>#NAME?</v>
      </c>
      <c r="B413" s="132"/>
      <c r="C413" s="132"/>
      <c r="D413" s="135" t="e">
        <f>CONCATENATE("Загальна кількість у натуральних вимірах фактично на сторінці: ",ЧислоПрописом(F411))</f>
        <v>#NAME?</v>
      </c>
      <c r="E413" s="121"/>
      <c r="F413" s="124"/>
      <c r="G413" s="123"/>
      <c r="H413" s="123"/>
      <c r="I413" s="124"/>
      <c r="J413" s="123"/>
      <c r="K413" s="123"/>
      <c r="L413" s="125"/>
      <c r="M413" s="125"/>
      <c r="N413" s="14"/>
    </row>
    <row r="414" spans="4:14" ht="15.75">
      <c r="D414" s="135" t="e">
        <f>CONCATENATE("Загальна кількість у натуральних вимірах за даними бухобліку на сторінці: ",ЧислоПрописом(I411))</f>
        <v>#NAME?</v>
      </c>
      <c r="E414" s="121"/>
      <c r="F414" s="124"/>
      <c r="G414" s="123"/>
      <c r="H414" s="123"/>
      <c r="I414" s="124"/>
      <c r="J414" s="123"/>
      <c r="K414" s="123"/>
      <c r="L414" s="125"/>
      <c r="M414" s="125"/>
      <c r="N414" s="14"/>
    </row>
    <row r="415" spans="1:14" ht="8.25" customHeight="1" hidden="1">
      <c r="A415" s="120"/>
      <c r="B415" s="120"/>
      <c r="C415" s="121"/>
      <c r="D415" s="122"/>
      <c r="E415" s="121"/>
      <c r="F415" s="124"/>
      <c r="G415" s="123"/>
      <c r="H415" s="123"/>
      <c r="I415" s="124"/>
      <c r="J415" s="123"/>
      <c r="K415" s="123"/>
      <c r="L415" s="125"/>
      <c r="M415" s="125"/>
      <c r="N415" s="14"/>
    </row>
    <row r="416" spans="1:16" ht="2.25" customHeight="1">
      <c r="A416" s="32"/>
      <c r="B416" s="32"/>
      <c r="C416" s="32"/>
      <c r="D416" s="32"/>
      <c r="E416" s="32"/>
      <c r="F416" s="604"/>
      <c r="G416" s="604"/>
      <c r="H416" s="34"/>
      <c r="I416" s="34"/>
      <c r="J416" s="34"/>
      <c r="K416" s="34"/>
      <c r="L416" s="32"/>
      <c r="M416" s="32"/>
      <c r="N416" s="34"/>
      <c r="O416" s="33"/>
      <c r="P416" s="33"/>
    </row>
    <row r="417" spans="1:3" ht="15.75">
      <c r="A417" s="6" t="s">
        <v>35</v>
      </c>
      <c r="C417" s="4" t="e">
        <f>CONCATENATE("а) кількість порядкових номерів - ",ЧислоПрописом(A409))</f>
        <v>#NAME?</v>
      </c>
    </row>
    <row r="418" spans="3:4" ht="15.75">
      <c r="C418" s="4"/>
      <c r="D418" s="15" t="s">
        <v>28</v>
      </c>
    </row>
    <row r="419" spans="1:3" ht="15.75">
      <c r="A419" s="2" t="s">
        <v>29</v>
      </c>
      <c r="C419" s="6" t="e">
        <f>CONCATENATE("б) загальна кількість одиниць,  фактично - ",ЧислоПрописом(F411))</f>
        <v>#NAME?</v>
      </c>
    </row>
    <row r="420" spans="3:6" ht="15.75">
      <c r="C420" s="4"/>
      <c r="D420" s="15" t="s">
        <v>28</v>
      </c>
      <c r="F420" s="15"/>
    </row>
    <row r="421" spans="1:3" ht="15.75">
      <c r="A421" s="2" t="s">
        <v>31</v>
      </c>
      <c r="C421" s="6" t="e">
        <f>CONCATENATE("в) вартість фактична - ",СумаПрописом(H411))</f>
        <v>#NAME?</v>
      </c>
    </row>
    <row r="422" spans="3:5" ht="15.75">
      <c r="C422" s="4"/>
      <c r="D422" s="15" t="s">
        <v>28</v>
      </c>
      <c r="E422" s="15"/>
    </row>
    <row r="423" ht="15.75">
      <c r="C423" s="6" t="e">
        <f>CONCATENATE("г) загальна кількість одиниць,  за даними бухгалтерського обліку - ",ЧислоПрописом(I411))</f>
        <v>#NAME?</v>
      </c>
    </row>
    <row r="424" spans="1:4" ht="15.75">
      <c r="A424" s="2" t="s">
        <v>29</v>
      </c>
      <c r="C424" s="4"/>
      <c r="D424" s="15" t="s">
        <v>28</v>
      </c>
    </row>
    <row r="425" spans="1:3" ht="15.75">
      <c r="A425" s="2" t="s">
        <v>32</v>
      </c>
      <c r="C425" s="6" t="e">
        <f>CONCATENATE("ґ) вартість за даними бухгалтерського обліку - ",СумаПрописом(K411))</f>
        <v>#NAME?</v>
      </c>
    </row>
    <row r="426" spans="1:4" ht="12.75">
      <c r="A426" s="3" t="s">
        <v>33</v>
      </c>
      <c r="D426" s="15" t="s">
        <v>28</v>
      </c>
    </row>
    <row r="427" spans="1:13" ht="15.75">
      <c r="A427" s="163" t="s">
        <v>126</v>
      </c>
      <c r="B427" s="164"/>
      <c r="C427" s="540">
        <f>Заполнить!$B$12</f>
        <v>0</v>
      </c>
      <c r="D427" s="540"/>
      <c r="E427" s="540"/>
      <c r="F427" s="540"/>
      <c r="G427" s="540"/>
      <c r="H427" s="166"/>
      <c r="I427" s="167"/>
      <c r="J427" s="166"/>
      <c r="K427" s="541">
        <f>Заполнить!$H$12</f>
        <v>0</v>
      </c>
      <c r="L427" s="541"/>
      <c r="M427" s="541"/>
    </row>
    <row r="428" spans="1:13" ht="12.75">
      <c r="A428" s="164"/>
      <c r="B428" s="164"/>
      <c r="C428" s="542" t="s">
        <v>7</v>
      </c>
      <c r="D428" s="542"/>
      <c r="E428" s="542"/>
      <c r="F428" s="542"/>
      <c r="G428" s="542"/>
      <c r="H428" s="169"/>
      <c r="I428" s="168" t="s">
        <v>8</v>
      </c>
      <c r="J428" s="169"/>
      <c r="K428" s="542" t="s">
        <v>48</v>
      </c>
      <c r="L428" s="542"/>
      <c r="M428" s="542"/>
    </row>
    <row r="429" spans="1:13" ht="15.75">
      <c r="A429" s="163" t="s">
        <v>127</v>
      </c>
      <c r="B429" s="164"/>
      <c r="C429" s="540">
        <f>Заполнить!$B$13</f>
        <v>0</v>
      </c>
      <c r="D429" s="540"/>
      <c r="E429" s="540"/>
      <c r="F429" s="540"/>
      <c r="G429" s="540"/>
      <c r="H429" s="166"/>
      <c r="I429" s="167"/>
      <c r="J429" s="166"/>
      <c r="K429" s="541">
        <f>Заполнить!$H$13</f>
        <v>0</v>
      </c>
      <c r="L429" s="541"/>
      <c r="M429" s="541"/>
    </row>
    <row r="430" spans="1:13" ht="12.75">
      <c r="A430" s="164"/>
      <c r="B430" s="164"/>
      <c r="C430" s="542" t="s">
        <v>7</v>
      </c>
      <c r="D430" s="542"/>
      <c r="E430" s="542"/>
      <c r="F430" s="542"/>
      <c r="G430" s="542"/>
      <c r="H430" s="169"/>
      <c r="I430" s="168" t="s">
        <v>8</v>
      </c>
      <c r="J430" s="169"/>
      <c r="K430" s="542" t="s">
        <v>48</v>
      </c>
      <c r="L430" s="542"/>
      <c r="M430" s="542"/>
    </row>
    <row r="431" spans="1:13" ht="15.75">
      <c r="A431" s="164"/>
      <c r="B431" s="164"/>
      <c r="C431" s="540">
        <f>Заполнить!$B$14</f>
        <v>0</v>
      </c>
      <c r="D431" s="540"/>
      <c r="E431" s="540"/>
      <c r="F431" s="540"/>
      <c r="G431" s="540"/>
      <c r="H431" s="166"/>
      <c r="I431" s="167"/>
      <c r="J431" s="166"/>
      <c r="K431" s="541">
        <f>Заполнить!$H$14</f>
        <v>0</v>
      </c>
      <c r="L431" s="541"/>
      <c r="M431" s="541"/>
    </row>
    <row r="432" spans="1:13" ht="12.75">
      <c r="A432" s="164"/>
      <c r="B432" s="164"/>
      <c r="C432" s="542" t="s">
        <v>7</v>
      </c>
      <c r="D432" s="542"/>
      <c r="E432" s="542"/>
      <c r="F432" s="542"/>
      <c r="G432" s="542"/>
      <c r="H432" s="169"/>
      <c r="I432" s="168" t="s">
        <v>8</v>
      </c>
      <c r="J432" s="169"/>
      <c r="K432" s="542" t="s">
        <v>48</v>
      </c>
      <c r="L432" s="542"/>
      <c r="M432" s="542"/>
    </row>
    <row r="433" spans="1:13" ht="15.75">
      <c r="A433" s="164"/>
      <c r="B433" s="164"/>
      <c r="C433" s="540">
        <f>Заполнить!$B$15</f>
        <v>0</v>
      </c>
      <c r="D433" s="540"/>
      <c r="E433" s="540"/>
      <c r="F433" s="540"/>
      <c r="G433" s="540"/>
      <c r="H433" s="166"/>
      <c r="I433" s="167"/>
      <c r="J433" s="166"/>
      <c r="K433" s="541">
        <f>Заполнить!$H$15</f>
        <v>0</v>
      </c>
      <c r="L433" s="541"/>
      <c r="M433" s="541"/>
    </row>
    <row r="434" spans="1:13" ht="12.75">
      <c r="A434" s="164"/>
      <c r="B434" s="164"/>
      <c r="C434" s="542" t="s">
        <v>7</v>
      </c>
      <c r="D434" s="542"/>
      <c r="E434" s="542"/>
      <c r="F434" s="542"/>
      <c r="G434" s="542"/>
      <c r="H434" s="169"/>
      <c r="I434" s="168" t="s">
        <v>8</v>
      </c>
      <c r="J434" s="169"/>
      <c r="K434" s="542" t="s">
        <v>48</v>
      </c>
      <c r="L434" s="542"/>
      <c r="M434" s="542"/>
    </row>
    <row r="435" spans="1:13" ht="15.75">
      <c r="A435" s="164"/>
      <c r="B435" s="164"/>
      <c r="C435" s="540">
        <f>Заполнить!$B$16</f>
        <v>0</v>
      </c>
      <c r="D435" s="540"/>
      <c r="E435" s="540"/>
      <c r="F435" s="540"/>
      <c r="G435" s="540"/>
      <c r="H435" s="166"/>
      <c r="I435" s="167"/>
      <c r="J435" s="166"/>
      <c r="K435" s="541">
        <f>Заполнить!$H$16</f>
        <v>0</v>
      </c>
      <c r="L435" s="541"/>
      <c r="M435" s="541"/>
    </row>
    <row r="436" spans="1:13" ht="12.75">
      <c r="A436" s="164"/>
      <c r="B436" s="164"/>
      <c r="C436" s="542" t="s">
        <v>7</v>
      </c>
      <c r="D436" s="542"/>
      <c r="E436" s="542"/>
      <c r="F436" s="542"/>
      <c r="G436" s="542"/>
      <c r="H436" s="169"/>
      <c r="I436" s="168" t="s">
        <v>8</v>
      </c>
      <c r="J436" s="169"/>
      <c r="K436" s="542" t="s">
        <v>48</v>
      </c>
      <c r="L436" s="542"/>
      <c r="M436" s="542"/>
    </row>
    <row r="437" spans="1:13" ht="15.75" hidden="1">
      <c r="A437" s="164"/>
      <c r="B437" s="164"/>
      <c r="C437" s="540">
        <f>Заполнить!$B$17</f>
        <v>0</v>
      </c>
      <c r="D437" s="540"/>
      <c r="E437" s="540"/>
      <c r="F437" s="540"/>
      <c r="G437" s="540"/>
      <c r="H437" s="166"/>
      <c r="I437" s="167"/>
      <c r="J437" s="166"/>
      <c r="K437" s="541">
        <f>Заполнить!$H$17</f>
        <v>0</v>
      </c>
      <c r="L437" s="541"/>
      <c r="M437" s="541"/>
    </row>
    <row r="438" spans="1:13" ht="12.75" hidden="1">
      <c r="A438" s="164"/>
      <c r="B438" s="164"/>
      <c r="C438" s="542" t="s">
        <v>7</v>
      </c>
      <c r="D438" s="542"/>
      <c r="E438" s="542"/>
      <c r="F438" s="542"/>
      <c r="G438" s="542"/>
      <c r="H438" s="169"/>
      <c r="I438" s="168" t="s">
        <v>8</v>
      </c>
      <c r="J438" s="169"/>
      <c r="K438" s="542" t="s">
        <v>48</v>
      </c>
      <c r="L438" s="542"/>
      <c r="M438" s="542"/>
    </row>
    <row r="439" spans="1:13" ht="15.75" hidden="1">
      <c r="A439" s="164"/>
      <c r="B439" s="164"/>
      <c r="C439" s="540">
        <f>Заполнить!$B$18</f>
        <v>0</v>
      </c>
      <c r="D439" s="540"/>
      <c r="E439" s="540"/>
      <c r="F439" s="540"/>
      <c r="G439" s="540"/>
      <c r="H439" s="166"/>
      <c r="I439" s="167"/>
      <c r="J439" s="166"/>
      <c r="K439" s="541">
        <f>Заполнить!$H$18</f>
        <v>0</v>
      </c>
      <c r="L439" s="541"/>
      <c r="M439" s="541"/>
    </row>
    <row r="440" spans="1:13" ht="12.75" hidden="1">
      <c r="A440" s="164"/>
      <c r="B440" s="164"/>
      <c r="C440" s="542" t="s">
        <v>7</v>
      </c>
      <c r="D440" s="542"/>
      <c r="E440" s="542"/>
      <c r="F440" s="542"/>
      <c r="G440" s="542"/>
      <c r="H440" s="169"/>
      <c r="I440" s="168" t="s">
        <v>8</v>
      </c>
      <c r="J440" s="169"/>
      <c r="K440" s="542" t="s">
        <v>48</v>
      </c>
      <c r="L440" s="542"/>
      <c r="M440" s="542"/>
    </row>
    <row r="441" spans="1:13" ht="15.75" hidden="1">
      <c r="A441" s="164"/>
      <c r="B441" s="164"/>
      <c r="C441" s="540">
        <f>Заполнить!$B$19</f>
        <v>0</v>
      </c>
      <c r="D441" s="540"/>
      <c r="E441" s="540"/>
      <c r="F441" s="540"/>
      <c r="G441" s="540"/>
      <c r="H441" s="166"/>
      <c r="I441" s="167"/>
      <c r="J441" s="166"/>
      <c r="K441" s="541">
        <f>Заполнить!$H$19</f>
        <v>0</v>
      </c>
      <c r="L441" s="541"/>
      <c r="M441" s="541"/>
    </row>
    <row r="442" spans="1:13" ht="12.75" hidden="1">
      <c r="A442" s="164"/>
      <c r="B442" s="164"/>
      <c r="C442" s="542" t="s">
        <v>7</v>
      </c>
      <c r="D442" s="542"/>
      <c r="E442" s="542"/>
      <c r="F442" s="542"/>
      <c r="G442" s="542"/>
      <c r="H442" s="169"/>
      <c r="I442" s="168" t="s">
        <v>8</v>
      </c>
      <c r="J442" s="169"/>
      <c r="K442" s="542" t="s">
        <v>48</v>
      </c>
      <c r="L442" s="542"/>
      <c r="M442" s="542"/>
    </row>
    <row r="443" spans="1:13" ht="15.75" hidden="1">
      <c r="A443" s="164"/>
      <c r="B443" s="164"/>
      <c r="C443" s="540">
        <f>Заполнить!$B$20</f>
        <v>0</v>
      </c>
      <c r="D443" s="540"/>
      <c r="E443" s="540"/>
      <c r="F443" s="540"/>
      <c r="G443" s="540"/>
      <c r="H443" s="166"/>
      <c r="I443" s="167"/>
      <c r="J443" s="166"/>
      <c r="K443" s="541">
        <f>Заполнить!$H$20</f>
        <v>0</v>
      </c>
      <c r="L443" s="541"/>
      <c r="M443" s="541"/>
    </row>
    <row r="444" spans="1:13" ht="12.75" hidden="1">
      <c r="A444" s="164"/>
      <c r="B444" s="164"/>
      <c r="C444" s="542" t="s">
        <v>7</v>
      </c>
      <c r="D444" s="542"/>
      <c r="E444" s="542"/>
      <c r="F444" s="542"/>
      <c r="G444" s="542"/>
      <c r="H444" s="169"/>
      <c r="I444" s="168" t="s">
        <v>8</v>
      </c>
      <c r="J444" s="169"/>
      <c r="K444" s="542" t="s">
        <v>48</v>
      </c>
      <c r="L444" s="542"/>
      <c r="M444" s="542"/>
    </row>
    <row r="445" spans="1:13" ht="15.75" hidden="1">
      <c r="A445" s="164"/>
      <c r="B445" s="164"/>
      <c r="C445" s="540">
        <f>Заполнить!$B$21</f>
        <v>0</v>
      </c>
      <c r="D445" s="540"/>
      <c r="E445" s="540"/>
      <c r="F445" s="540"/>
      <c r="G445" s="540"/>
      <c r="H445" s="166"/>
      <c r="I445" s="167"/>
      <c r="J445" s="166"/>
      <c r="K445" s="541">
        <f>Заполнить!$H$21</f>
        <v>0</v>
      </c>
      <c r="L445" s="541"/>
      <c r="M445" s="541"/>
    </row>
    <row r="446" spans="1:13" ht="12.75" hidden="1">
      <c r="A446" s="164"/>
      <c r="B446" s="164"/>
      <c r="C446" s="542" t="s">
        <v>7</v>
      </c>
      <c r="D446" s="542"/>
      <c r="E446" s="542"/>
      <c r="F446" s="542"/>
      <c r="G446" s="542"/>
      <c r="H446" s="169"/>
      <c r="I446" s="168" t="s">
        <v>8</v>
      </c>
      <c r="J446" s="169"/>
      <c r="K446" s="542" t="s">
        <v>48</v>
      </c>
      <c r="L446" s="542"/>
      <c r="M446" s="542"/>
    </row>
    <row r="447" spans="1:13" ht="15.75" hidden="1">
      <c r="A447" s="164"/>
      <c r="B447" s="164"/>
      <c r="C447" s="540">
        <f>Заполнить!$B$22</f>
        <v>0</v>
      </c>
      <c r="D447" s="540"/>
      <c r="E447" s="540"/>
      <c r="F447" s="540"/>
      <c r="G447" s="540"/>
      <c r="H447" s="166"/>
      <c r="I447" s="167"/>
      <c r="J447" s="166"/>
      <c r="K447" s="541">
        <f>Заполнить!$H$22</f>
        <v>0</v>
      </c>
      <c r="L447" s="541"/>
      <c r="M447" s="541"/>
    </row>
    <row r="448" spans="1:13" ht="12.75" hidden="1">
      <c r="A448" s="164"/>
      <c r="B448" s="164"/>
      <c r="C448" s="542" t="s">
        <v>7</v>
      </c>
      <c r="D448" s="542"/>
      <c r="E448" s="542"/>
      <c r="F448" s="542"/>
      <c r="G448" s="542"/>
      <c r="H448" s="169"/>
      <c r="I448" s="168" t="s">
        <v>8</v>
      </c>
      <c r="J448" s="169"/>
      <c r="K448" s="542" t="s">
        <v>48</v>
      </c>
      <c r="L448" s="542"/>
      <c r="M448" s="542"/>
    </row>
    <row r="449" spans="1:13" ht="15.75" hidden="1">
      <c r="A449" s="164"/>
      <c r="B449" s="164"/>
      <c r="C449" s="540">
        <f>Заполнить!$B$23</f>
        <v>0</v>
      </c>
      <c r="D449" s="540"/>
      <c r="E449" s="540"/>
      <c r="F449" s="540"/>
      <c r="G449" s="540"/>
      <c r="H449" s="166"/>
      <c r="I449" s="167"/>
      <c r="J449" s="166"/>
      <c r="K449" s="541">
        <f>Заполнить!$H$23</f>
        <v>0</v>
      </c>
      <c r="L449" s="541"/>
      <c r="M449" s="541"/>
    </row>
    <row r="450" spans="1:13" ht="12.75" hidden="1">
      <c r="A450" s="164"/>
      <c r="B450" s="164"/>
      <c r="C450" s="542" t="s">
        <v>7</v>
      </c>
      <c r="D450" s="542"/>
      <c r="E450" s="542"/>
      <c r="F450" s="542"/>
      <c r="G450" s="542"/>
      <c r="H450" s="169"/>
      <c r="I450" s="168" t="s">
        <v>8</v>
      </c>
      <c r="J450" s="169"/>
      <c r="K450" s="542" t="s">
        <v>48</v>
      </c>
      <c r="L450" s="542"/>
      <c r="M450" s="542"/>
    </row>
    <row r="451" spans="1:13" ht="15.75" hidden="1">
      <c r="A451" s="164"/>
      <c r="B451" s="164"/>
      <c r="C451" s="540">
        <f>Заполнить!$B$24</f>
        <v>0</v>
      </c>
      <c r="D451" s="540"/>
      <c r="E451" s="540"/>
      <c r="F451" s="540"/>
      <c r="G451" s="540"/>
      <c r="H451" s="166"/>
      <c r="I451" s="167"/>
      <c r="J451" s="166"/>
      <c r="K451" s="541">
        <f>Заполнить!$H$24</f>
        <v>0</v>
      </c>
      <c r="L451" s="541"/>
      <c r="M451" s="541"/>
    </row>
    <row r="452" spans="1:13" ht="12.75" hidden="1">
      <c r="A452" s="164"/>
      <c r="B452" s="164"/>
      <c r="C452" s="542" t="s">
        <v>7</v>
      </c>
      <c r="D452" s="542"/>
      <c r="E452" s="542"/>
      <c r="F452" s="542"/>
      <c r="G452" s="542"/>
      <c r="H452" s="169"/>
      <c r="I452" s="168" t="s">
        <v>8</v>
      </c>
      <c r="J452" s="169"/>
      <c r="K452" s="542" t="s">
        <v>48</v>
      </c>
      <c r="L452" s="542"/>
      <c r="M452" s="542"/>
    </row>
    <row r="453" spans="1:13" ht="15.75" hidden="1">
      <c r="A453" s="164"/>
      <c r="B453" s="164"/>
      <c r="C453" s="540">
        <f>Заполнить!$B$25</f>
        <v>0</v>
      </c>
      <c r="D453" s="540"/>
      <c r="E453" s="540"/>
      <c r="F453" s="540"/>
      <c r="G453" s="540"/>
      <c r="H453" s="166"/>
      <c r="I453" s="167"/>
      <c r="J453" s="166"/>
      <c r="K453" s="541">
        <f>Заполнить!$H$25</f>
        <v>0</v>
      </c>
      <c r="L453" s="541"/>
      <c r="M453" s="541"/>
    </row>
    <row r="454" spans="1:13" ht="12.75" hidden="1">
      <c r="A454" s="164"/>
      <c r="B454" s="164"/>
      <c r="C454" s="542" t="s">
        <v>7</v>
      </c>
      <c r="D454" s="542"/>
      <c r="E454" s="542"/>
      <c r="F454" s="542"/>
      <c r="G454" s="542"/>
      <c r="H454" s="169"/>
      <c r="I454" s="168" t="s">
        <v>8</v>
      </c>
      <c r="J454" s="169"/>
      <c r="K454" s="542" t="s">
        <v>48</v>
      </c>
      <c r="L454" s="542"/>
      <c r="M454" s="542"/>
    </row>
    <row r="455" spans="1:13" ht="15.75" hidden="1">
      <c r="A455" s="164"/>
      <c r="B455" s="164"/>
      <c r="C455" s="540">
        <f>Заполнить!$B$26</f>
        <v>0</v>
      </c>
      <c r="D455" s="540"/>
      <c r="E455" s="540"/>
      <c r="F455" s="540"/>
      <c r="G455" s="540"/>
      <c r="H455" s="166"/>
      <c r="I455" s="167"/>
      <c r="J455" s="166"/>
      <c r="K455" s="541">
        <f>Заполнить!$H$26</f>
        <v>0</v>
      </c>
      <c r="L455" s="541"/>
      <c r="M455" s="541"/>
    </row>
    <row r="456" spans="1:13" ht="12.75" hidden="1">
      <c r="A456" s="161"/>
      <c r="B456" s="161"/>
      <c r="C456" s="542" t="s">
        <v>7</v>
      </c>
      <c r="D456" s="542"/>
      <c r="E456" s="542"/>
      <c r="F456" s="542"/>
      <c r="G456" s="542"/>
      <c r="H456" s="169"/>
      <c r="I456" s="168" t="s">
        <v>8</v>
      </c>
      <c r="J456" s="169"/>
      <c r="K456" s="542" t="s">
        <v>48</v>
      </c>
      <c r="L456" s="542"/>
      <c r="M456" s="542"/>
    </row>
    <row r="457" spans="1:13" ht="14.25" customHeight="1">
      <c r="A457" s="603" t="str">
        <f>CONCATENATE("Усі цінності, пронумеровані в цьому інвентаризаційному описі з №",A406," до №",A409,",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457" s="603"/>
      <c r="C457" s="603"/>
      <c r="D457" s="603"/>
      <c r="E457" s="603"/>
      <c r="F457" s="603"/>
      <c r="G457" s="603"/>
      <c r="H457" s="603"/>
      <c r="I457" s="603"/>
      <c r="J457" s="603"/>
      <c r="K457" s="603"/>
      <c r="L457" s="603"/>
      <c r="M457" s="603"/>
    </row>
    <row r="458" spans="1:13" ht="17.25" customHeight="1">
      <c r="A458" s="603"/>
      <c r="B458" s="603"/>
      <c r="C458" s="603"/>
      <c r="D458" s="603"/>
      <c r="E458" s="603"/>
      <c r="F458" s="603"/>
      <c r="G458" s="603"/>
      <c r="H458" s="603"/>
      <c r="I458" s="603"/>
      <c r="J458" s="603"/>
      <c r="K458" s="603"/>
      <c r="L458" s="603"/>
      <c r="M458" s="603"/>
    </row>
    <row r="459" ht="15.75">
      <c r="A459" s="17" t="s">
        <v>6</v>
      </c>
    </row>
    <row r="460" spans="1:13" ht="12.75">
      <c r="A460" s="2" t="str">
        <f>Заполнить!B6</f>
        <v>«21» грудня 2019 р. №</v>
      </c>
      <c r="D460" s="544">
        <f>D23</f>
        <v>0</v>
      </c>
      <c r="E460" s="544"/>
      <c r="F460" s="544"/>
      <c r="H460" s="25"/>
      <c r="J460" s="544">
        <f>K23</f>
        <v>0</v>
      </c>
      <c r="K460" s="544"/>
      <c r="L460" s="544"/>
      <c r="M460" s="544"/>
    </row>
    <row r="461" spans="4:13" ht="12.75">
      <c r="D461" s="525" t="s">
        <v>7</v>
      </c>
      <c r="E461" s="525"/>
      <c r="F461" s="525"/>
      <c r="H461" s="95" t="s">
        <v>8</v>
      </c>
      <c r="J461" s="525" t="s">
        <v>48</v>
      </c>
      <c r="K461" s="525"/>
      <c r="L461" s="525"/>
      <c r="M461" s="525"/>
    </row>
    <row r="462" spans="1:13" ht="15.75">
      <c r="A462" s="6" t="s">
        <v>270</v>
      </c>
      <c r="D462" s="544"/>
      <c r="E462" s="544"/>
      <c r="F462" s="544"/>
      <c r="H462" s="25"/>
      <c r="J462" s="544"/>
      <c r="K462" s="544"/>
      <c r="L462" s="544"/>
      <c r="M462" s="544"/>
    </row>
    <row r="463" spans="1:13" ht="12.75">
      <c r="A463" s="3" t="s">
        <v>271</v>
      </c>
      <c r="D463" s="525" t="s">
        <v>7</v>
      </c>
      <c r="E463" s="525"/>
      <c r="F463" s="525"/>
      <c r="H463" s="95" t="s">
        <v>8</v>
      </c>
      <c r="J463" s="525" t="s">
        <v>48</v>
      </c>
      <c r="K463" s="525"/>
      <c r="L463" s="525"/>
      <c r="M463" s="525"/>
    </row>
    <row r="464" ht="15.75">
      <c r="A464" s="6" t="s">
        <v>37</v>
      </c>
    </row>
    <row r="465" spans="1:13" ht="12.75">
      <c r="A465" s="2" t="str">
        <f>Заполнить!B6</f>
        <v>«21» грудня 2019 р. №</v>
      </c>
      <c r="D465" s="544"/>
      <c r="E465" s="544"/>
      <c r="F465" s="544"/>
      <c r="H465" s="25"/>
      <c r="J465" s="544"/>
      <c r="K465" s="544"/>
      <c r="L465" s="544"/>
      <c r="M465" s="544"/>
    </row>
    <row r="466" spans="1:13" ht="12.75">
      <c r="A466" s="3"/>
      <c r="B466" s="3"/>
      <c r="D466" s="525" t="s">
        <v>7</v>
      </c>
      <c r="E466" s="525"/>
      <c r="F466" s="525"/>
      <c r="H466" s="95" t="s">
        <v>8</v>
      </c>
      <c r="J466" s="525" t="s">
        <v>48</v>
      </c>
      <c r="K466" s="525"/>
      <c r="L466" s="525"/>
      <c r="M466" s="525"/>
    </row>
    <row r="467" spans="1:2" ht="12.75">
      <c r="A467" s="25"/>
      <c r="B467" s="25"/>
    </row>
    <row r="468" ht="12.75" customHeight="1">
      <c r="A468" s="43" t="s">
        <v>67</v>
      </c>
    </row>
  </sheetData>
  <sheetProtection/>
  <mergeCells count="483">
    <mergeCell ref="C454:G454"/>
    <mergeCell ref="K454:M454"/>
    <mergeCell ref="C455:G455"/>
    <mergeCell ref="K455:M455"/>
    <mergeCell ref="C456:G456"/>
    <mergeCell ref="K456:M456"/>
    <mergeCell ref="C451:G451"/>
    <mergeCell ref="K451:M451"/>
    <mergeCell ref="C452:G452"/>
    <mergeCell ref="K452:M452"/>
    <mergeCell ref="C453:G453"/>
    <mergeCell ref="K453:M453"/>
    <mergeCell ref="C448:G448"/>
    <mergeCell ref="K448:M448"/>
    <mergeCell ref="C449:G449"/>
    <mergeCell ref="K449:M449"/>
    <mergeCell ref="C450:G450"/>
    <mergeCell ref="K450:M450"/>
    <mergeCell ref="C445:G445"/>
    <mergeCell ref="K445:M445"/>
    <mergeCell ref="C446:G446"/>
    <mergeCell ref="K446:M446"/>
    <mergeCell ref="C447:G447"/>
    <mergeCell ref="K447:M447"/>
    <mergeCell ref="C442:G442"/>
    <mergeCell ref="K442:M442"/>
    <mergeCell ref="C443:G443"/>
    <mergeCell ref="K443:M443"/>
    <mergeCell ref="C444:G444"/>
    <mergeCell ref="K444:M444"/>
    <mergeCell ref="C439:G439"/>
    <mergeCell ref="K439:M439"/>
    <mergeCell ref="C440:G440"/>
    <mergeCell ref="K440:M440"/>
    <mergeCell ref="C441:G441"/>
    <mergeCell ref="K441:M441"/>
    <mergeCell ref="C436:G436"/>
    <mergeCell ref="K436:M436"/>
    <mergeCell ref="C437:G437"/>
    <mergeCell ref="K437:M437"/>
    <mergeCell ref="C438:G438"/>
    <mergeCell ref="K438:M438"/>
    <mergeCell ref="C433:G433"/>
    <mergeCell ref="K433:M433"/>
    <mergeCell ref="C434:G434"/>
    <mergeCell ref="K434:M434"/>
    <mergeCell ref="C435:G435"/>
    <mergeCell ref="K435:M435"/>
    <mergeCell ref="C430:G430"/>
    <mergeCell ref="K430:M430"/>
    <mergeCell ref="C431:G431"/>
    <mergeCell ref="K431:M431"/>
    <mergeCell ref="C432:G432"/>
    <mergeCell ref="K432:M432"/>
    <mergeCell ref="C427:G427"/>
    <mergeCell ref="K427:M427"/>
    <mergeCell ref="C428:G428"/>
    <mergeCell ref="K428:M428"/>
    <mergeCell ref="C429:G429"/>
    <mergeCell ref="K429:M429"/>
    <mergeCell ref="L394:M394"/>
    <mergeCell ref="L395:M395"/>
    <mergeCell ref="L396:M396"/>
    <mergeCell ref="L397:M397"/>
    <mergeCell ref="L399:M399"/>
    <mergeCell ref="L400:M400"/>
    <mergeCell ref="L388:M388"/>
    <mergeCell ref="L389:M389"/>
    <mergeCell ref="L390:M390"/>
    <mergeCell ref="L391:M391"/>
    <mergeCell ref="L392:M392"/>
    <mergeCell ref="L393:M393"/>
    <mergeCell ref="L382:M382"/>
    <mergeCell ref="L383:M383"/>
    <mergeCell ref="L384:M384"/>
    <mergeCell ref="L385:M385"/>
    <mergeCell ref="L386:M386"/>
    <mergeCell ref="L387:M387"/>
    <mergeCell ref="L376:M376"/>
    <mergeCell ref="L377:M377"/>
    <mergeCell ref="L378:M378"/>
    <mergeCell ref="L379:M379"/>
    <mergeCell ref="L380:M380"/>
    <mergeCell ref="L381:M381"/>
    <mergeCell ref="L370:M370"/>
    <mergeCell ref="L371:M371"/>
    <mergeCell ref="L372:M372"/>
    <mergeCell ref="L373:M373"/>
    <mergeCell ref="L374:M374"/>
    <mergeCell ref="L375:M375"/>
    <mergeCell ref="L364:M364"/>
    <mergeCell ref="L365:M365"/>
    <mergeCell ref="L366:M366"/>
    <mergeCell ref="L367:M367"/>
    <mergeCell ref="L368:M368"/>
    <mergeCell ref="L369:M369"/>
    <mergeCell ref="I358:K358"/>
    <mergeCell ref="L358:M359"/>
    <mergeCell ref="L360:M360"/>
    <mergeCell ref="L361:M361"/>
    <mergeCell ref="L362:M362"/>
    <mergeCell ref="L363:M363"/>
    <mergeCell ref="L348:M348"/>
    <mergeCell ref="L349:M349"/>
    <mergeCell ref="L350:M350"/>
    <mergeCell ref="L352:M352"/>
    <mergeCell ref="L353:M353"/>
    <mergeCell ref="A358:A359"/>
    <mergeCell ref="B358:B359"/>
    <mergeCell ref="C358:D358"/>
    <mergeCell ref="E358:E359"/>
    <mergeCell ref="F358:H358"/>
    <mergeCell ref="L342:M342"/>
    <mergeCell ref="L343:M343"/>
    <mergeCell ref="L344:M344"/>
    <mergeCell ref="L345:M345"/>
    <mergeCell ref="L346:M346"/>
    <mergeCell ref="L347:M347"/>
    <mergeCell ref="L336:M336"/>
    <mergeCell ref="L337:M337"/>
    <mergeCell ref="L338:M338"/>
    <mergeCell ref="L339:M339"/>
    <mergeCell ref="L340:M340"/>
    <mergeCell ref="L341:M341"/>
    <mergeCell ref="L330:M330"/>
    <mergeCell ref="L331:M331"/>
    <mergeCell ref="L332:M332"/>
    <mergeCell ref="L333:M333"/>
    <mergeCell ref="L334:M334"/>
    <mergeCell ref="L335:M335"/>
    <mergeCell ref="L324:M324"/>
    <mergeCell ref="L325:M325"/>
    <mergeCell ref="L326:M326"/>
    <mergeCell ref="L327:M327"/>
    <mergeCell ref="L328:M328"/>
    <mergeCell ref="L329:M329"/>
    <mergeCell ref="L318:M318"/>
    <mergeCell ref="L319:M319"/>
    <mergeCell ref="L320:M320"/>
    <mergeCell ref="L321:M321"/>
    <mergeCell ref="L322:M322"/>
    <mergeCell ref="L323:M323"/>
    <mergeCell ref="L311:M312"/>
    <mergeCell ref="L313:M313"/>
    <mergeCell ref="L314:M314"/>
    <mergeCell ref="L315:M315"/>
    <mergeCell ref="L316:M316"/>
    <mergeCell ref="L317:M317"/>
    <mergeCell ref="A311:A312"/>
    <mergeCell ref="B311:B312"/>
    <mergeCell ref="C311:D311"/>
    <mergeCell ref="E311:E312"/>
    <mergeCell ref="F311:H311"/>
    <mergeCell ref="I311:K311"/>
    <mergeCell ref="L300:M300"/>
    <mergeCell ref="L301:M301"/>
    <mergeCell ref="L302:M302"/>
    <mergeCell ref="L303:M303"/>
    <mergeCell ref="L305:M305"/>
    <mergeCell ref="L306:M306"/>
    <mergeCell ref="L294:M294"/>
    <mergeCell ref="L295:M295"/>
    <mergeCell ref="L296:M296"/>
    <mergeCell ref="L297:M297"/>
    <mergeCell ref="L298:M298"/>
    <mergeCell ref="L299:M299"/>
    <mergeCell ref="L288:M288"/>
    <mergeCell ref="L289:M289"/>
    <mergeCell ref="L290:M290"/>
    <mergeCell ref="L291:M291"/>
    <mergeCell ref="L292:M292"/>
    <mergeCell ref="L293:M293"/>
    <mergeCell ref="L282:M282"/>
    <mergeCell ref="L283:M283"/>
    <mergeCell ref="L284:M284"/>
    <mergeCell ref="L285:M285"/>
    <mergeCell ref="L286:M286"/>
    <mergeCell ref="L287:M287"/>
    <mergeCell ref="L276:M276"/>
    <mergeCell ref="L277:M277"/>
    <mergeCell ref="L278:M278"/>
    <mergeCell ref="L279:M279"/>
    <mergeCell ref="L280:M280"/>
    <mergeCell ref="L281:M281"/>
    <mergeCell ref="L270:M270"/>
    <mergeCell ref="L271:M271"/>
    <mergeCell ref="L272:M272"/>
    <mergeCell ref="L273:M273"/>
    <mergeCell ref="L274:M274"/>
    <mergeCell ref="L275:M275"/>
    <mergeCell ref="I264:K264"/>
    <mergeCell ref="L264:M265"/>
    <mergeCell ref="L266:M266"/>
    <mergeCell ref="L267:M267"/>
    <mergeCell ref="L268:M268"/>
    <mergeCell ref="L269:M269"/>
    <mergeCell ref="L254:M254"/>
    <mergeCell ref="L255:M255"/>
    <mergeCell ref="L256:M256"/>
    <mergeCell ref="L258:M258"/>
    <mergeCell ref="L259:M259"/>
    <mergeCell ref="A264:A265"/>
    <mergeCell ref="B264:B265"/>
    <mergeCell ref="C264:D264"/>
    <mergeCell ref="E264:E265"/>
    <mergeCell ref="F264:H264"/>
    <mergeCell ref="L248:M248"/>
    <mergeCell ref="L249:M249"/>
    <mergeCell ref="L250:M250"/>
    <mergeCell ref="L251:M251"/>
    <mergeCell ref="L252:M252"/>
    <mergeCell ref="L253:M253"/>
    <mergeCell ref="L242:M242"/>
    <mergeCell ref="L243:M243"/>
    <mergeCell ref="L244:M244"/>
    <mergeCell ref="L245:M245"/>
    <mergeCell ref="L246:M246"/>
    <mergeCell ref="L247:M247"/>
    <mergeCell ref="L236:M236"/>
    <mergeCell ref="L237:M237"/>
    <mergeCell ref="L238:M238"/>
    <mergeCell ref="L239:M239"/>
    <mergeCell ref="L240:M240"/>
    <mergeCell ref="L241:M241"/>
    <mergeCell ref="L230:M230"/>
    <mergeCell ref="L231:M231"/>
    <mergeCell ref="L232:M232"/>
    <mergeCell ref="L233:M233"/>
    <mergeCell ref="L234:M234"/>
    <mergeCell ref="L235:M235"/>
    <mergeCell ref="L224:M224"/>
    <mergeCell ref="L225:M225"/>
    <mergeCell ref="L226:M226"/>
    <mergeCell ref="L227:M227"/>
    <mergeCell ref="L228:M228"/>
    <mergeCell ref="L229:M229"/>
    <mergeCell ref="L217:M218"/>
    <mergeCell ref="L219:M219"/>
    <mergeCell ref="L220:M220"/>
    <mergeCell ref="L221:M221"/>
    <mergeCell ref="L222:M222"/>
    <mergeCell ref="L223:M223"/>
    <mergeCell ref="A217:A218"/>
    <mergeCell ref="B217:B218"/>
    <mergeCell ref="C217:D217"/>
    <mergeCell ref="E217:E218"/>
    <mergeCell ref="F217:H217"/>
    <mergeCell ref="I217:K217"/>
    <mergeCell ref="L206:M206"/>
    <mergeCell ref="L207:M207"/>
    <mergeCell ref="L208:M208"/>
    <mergeCell ref="L209:M209"/>
    <mergeCell ref="L211:M211"/>
    <mergeCell ref="L212:M212"/>
    <mergeCell ref="L200:M200"/>
    <mergeCell ref="L201:M201"/>
    <mergeCell ref="L202:M202"/>
    <mergeCell ref="L203:M203"/>
    <mergeCell ref="L204:M204"/>
    <mergeCell ref="L205:M205"/>
    <mergeCell ref="L194:M194"/>
    <mergeCell ref="L195:M195"/>
    <mergeCell ref="L196:M196"/>
    <mergeCell ref="L197:M197"/>
    <mergeCell ref="L198:M198"/>
    <mergeCell ref="L199:M199"/>
    <mergeCell ref="L188:M188"/>
    <mergeCell ref="L189:M189"/>
    <mergeCell ref="L190:M190"/>
    <mergeCell ref="L191:M191"/>
    <mergeCell ref="L192:M192"/>
    <mergeCell ref="L193:M193"/>
    <mergeCell ref="L182:M182"/>
    <mergeCell ref="L183:M183"/>
    <mergeCell ref="L184:M184"/>
    <mergeCell ref="L185:M185"/>
    <mergeCell ref="L186:M186"/>
    <mergeCell ref="L187:M187"/>
    <mergeCell ref="L176:M176"/>
    <mergeCell ref="L177:M177"/>
    <mergeCell ref="L178:M178"/>
    <mergeCell ref="L179:M179"/>
    <mergeCell ref="L180:M180"/>
    <mergeCell ref="L181:M181"/>
    <mergeCell ref="L170:M171"/>
    <mergeCell ref="L164:M164"/>
    <mergeCell ref="L172:M172"/>
    <mergeCell ref="L173:M173"/>
    <mergeCell ref="L174:M174"/>
    <mergeCell ref="L175:M175"/>
    <mergeCell ref="L165:M165"/>
    <mergeCell ref="A170:A171"/>
    <mergeCell ref="B170:B171"/>
    <mergeCell ref="C170:D170"/>
    <mergeCell ref="E170:E171"/>
    <mergeCell ref="F170:H170"/>
    <mergeCell ref="I170:K170"/>
    <mergeCell ref="L47:M47"/>
    <mergeCell ref="L48:M48"/>
    <mergeCell ref="L49:M49"/>
    <mergeCell ref="L50:M50"/>
    <mergeCell ref="L133:M133"/>
    <mergeCell ref="L134:M134"/>
    <mergeCell ref="L130:M130"/>
    <mergeCell ref="L131:M131"/>
    <mergeCell ref="L132:M132"/>
    <mergeCell ref="L123:M124"/>
    <mergeCell ref="L88:M88"/>
    <mergeCell ref="L89:M89"/>
    <mergeCell ref="L90:M90"/>
    <mergeCell ref="L91:M91"/>
    <mergeCell ref="L92:M92"/>
    <mergeCell ref="L42:M42"/>
    <mergeCell ref="L43:M43"/>
    <mergeCell ref="L44:M44"/>
    <mergeCell ref="L45:M45"/>
    <mergeCell ref="L46:M46"/>
    <mergeCell ref="L159:M159"/>
    <mergeCell ref="L160:M160"/>
    <mergeCell ref="L145:M145"/>
    <mergeCell ref="L146:M146"/>
    <mergeCell ref="L147:M147"/>
    <mergeCell ref="L148:M148"/>
    <mergeCell ref="L149:M149"/>
    <mergeCell ref="L150:M150"/>
    <mergeCell ref="L161:M161"/>
    <mergeCell ref="L162:M162"/>
    <mergeCell ref="L151:M151"/>
    <mergeCell ref="L152:M152"/>
    <mergeCell ref="L153:M153"/>
    <mergeCell ref="L154:M154"/>
    <mergeCell ref="L155:M155"/>
    <mergeCell ref="L156:M156"/>
    <mergeCell ref="L157:M157"/>
    <mergeCell ref="L158:M158"/>
    <mergeCell ref="L142:M142"/>
    <mergeCell ref="L143:M143"/>
    <mergeCell ref="L144:M144"/>
    <mergeCell ref="L136:M136"/>
    <mergeCell ref="L137:M137"/>
    <mergeCell ref="L138:M138"/>
    <mergeCell ref="L139:M139"/>
    <mergeCell ref="L140:M140"/>
    <mergeCell ref="L141:M141"/>
    <mergeCell ref="L125:M125"/>
    <mergeCell ref="L126:M126"/>
    <mergeCell ref="L127:M127"/>
    <mergeCell ref="L128:M128"/>
    <mergeCell ref="L129:M129"/>
    <mergeCell ref="L135:M135"/>
    <mergeCell ref="A123:A124"/>
    <mergeCell ref="B123:B124"/>
    <mergeCell ref="C123:D123"/>
    <mergeCell ref="E123:E124"/>
    <mergeCell ref="F123:H123"/>
    <mergeCell ref="I123:K123"/>
    <mergeCell ref="L112:M112"/>
    <mergeCell ref="L113:M113"/>
    <mergeCell ref="A77:A78"/>
    <mergeCell ref="B77:B78"/>
    <mergeCell ref="C77:D77"/>
    <mergeCell ref="E77:E78"/>
    <mergeCell ref="F77:H77"/>
    <mergeCell ref="I77:K77"/>
    <mergeCell ref="L77:M78"/>
    <mergeCell ref="L110:M110"/>
    <mergeCell ref="L119:M119"/>
    <mergeCell ref="A410:B410"/>
    <mergeCell ref="L106:M106"/>
    <mergeCell ref="L107:M107"/>
    <mergeCell ref="L114:M114"/>
    <mergeCell ref="L115:M115"/>
    <mergeCell ref="L116:M116"/>
    <mergeCell ref="L118:M118"/>
    <mergeCell ref="L108:M108"/>
    <mergeCell ref="L109:M109"/>
    <mergeCell ref="L111:M111"/>
    <mergeCell ref="L100:M100"/>
    <mergeCell ref="L101:M101"/>
    <mergeCell ref="L102:M102"/>
    <mergeCell ref="L103:M103"/>
    <mergeCell ref="L104:M104"/>
    <mergeCell ref="L105:M105"/>
    <mergeCell ref="L85:M85"/>
    <mergeCell ref="L86:M86"/>
    <mergeCell ref="L96:M96"/>
    <mergeCell ref="L97:M97"/>
    <mergeCell ref="L98:M98"/>
    <mergeCell ref="L99:M99"/>
    <mergeCell ref="L95:M95"/>
    <mergeCell ref="L93:M93"/>
    <mergeCell ref="L94:M94"/>
    <mergeCell ref="L87:M87"/>
    <mergeCell ref="L79:M79"/>
    <mergeCell ref="L80:M80"/>
    <mergeCell ref="L81:M81"/>
    <mergeCell ref="L82:M82"/>
    <mergeCell ref="L83:M83"/>
    <mergeCell ref="L84:M84"/>
    <mergeCell ref="L68:M68"/>
    <mergeCell ref="L69:M69"/>
    <mergeCell ref="L62:M62"/>
    <mergeCell ref="L63:M63"/>
    <mergeCell ref="L64:M64"/>
    <mergeCell ref="L65:M65"/>
    <mergeCell ref="L66:M66"/>
    <mergeCell ref="L67:M67"/>
    <mergeCell ref="L56:M56"/>
    <mergeCell ref="L57:M57"/>
    <mergeCell ref="L58:M58"/>
    <mergeCell ref="L59:M59"/>
    <mergeCell ref="L60:M60"/>
    <mergeCell ref="L61:M61"/>
    <mergeCell ref="L71:M71"/>
    <mergeCell ref="L74:M74"/>
    <mergeCell ref="L73:M73"/>
    <mergeCell ref="L35:M35"/>
    <mergeCell ref="L36:M36"/>
    <mergeCell ref="L37:M37"/>
    <mergeCell ref="L38:M38"/>
    <mergeCell ref="L39:M39"/>
    <mergeCell ref="L40:M40"/>
    <mergeCell ref="L41:M41"/>
    <mergeCell ref="E32:E33"/>
    <mergeCell ref="F32:H32"/>
    <mergeCell ref="I32:K32"/>
    <mergeCell ref="L32:M33"/>
    <mergeCell ref="L34:M34"/>
    <mergeCell ref="L70:M70"/>
    <mergeCell ref="L51:M51"/>
    <mergeCell ref="L52:M52"/>
    <mergeCell ref="L53:M53"/>
    <mergeCell ref="L54:M54"/>
    <mergeCell ref="D465:F465"/>
    <mergeCell ref="J465:M465"/>
    <mergeCell ref="D466:F466"/>
    <mergeCell ref="J466:M466"/>
    <mergeCell ref="J460:M460"/>
    <mergeCell ref="J461:M461"/>
    <mergeCell ref="J462:M462"/>
    <mergeCell ref="J463:M463"/>
    <mergeCell ref="D461:F461"/>
    <mergeCell ref="D462:F462"/>
    <mergeCell ref="D463:F463"/>
    <mergeCell ref="D460:F460"/>
    <mergeCell ref="A3:E3"/>
    <mergeCell ref="A4:E4"/>
    <mergeCell ref="A7:M7"/>
    <mergeCell ref="A8:M8"/>
    <mergeCell ref="A9:M9"/>
    <mergeCell ref="A10:M10"/>
    <mergeCell ref="A17:D17"/>
    <mergeCell ref="A32:A33"/>
    <mergeCell ref="A12:M12"/>
    <mergeCell ref="L411:M411"/>
    <mergeCell ref="A411:B411"/>
    <mergeCell ref="L408:M408"/>
    <mergeCell ref="A19:M19"/>
    <mergeCell ref="A20:M21"/>
    <mergeCell ref="L409:M409"/>
    <mergeCell ref="F403:H403"/>
    <mergeCell ref="I403:K403"/>
    <mergeCell ref="L55:M55"/>
    <mergeCell ref="A457:M458"/>
    <mergeCell ref="A403:A404"/>
    <mergeCell ref="B403:B404"/>
    <mergeCell ref="F416:G416"/>
    <mergeCell ref="K23:M23"/>
    <mergeCell ref="K24:M24"/>
    <mergeCell ref="D23:G23"/>
    <mergeCell ref="D24:G24"/>
    <mergeCell ref="B32:B33"/>
    <mergeCell ref="C32:D32"/>
    <mergeCell ref="C15:M15"/>
    <mergeCell ref="C16:M16"/>
    <mergeCell ref="A13:M13"/>
    <mergeCell ref="A14:M14"/>
    <mergeCell ref="L407:M407"/>
    <mergeCell ref="L405:M405"/>
    <mergeCell ref="L406:M406"/>
    <mergeCell ref="C403:D403"/>
    <mergeCell ref="E403:E404"/>
    <mergeCell ref="L403:M404"/>
  </mergeCells>
  <dataValidations count="1">
    <dataValidation type="list" allowBlank="1" showInputMessage="1" showErrorMessage="1" sqref="A13:M13">
      <formula1>Zapasi</formula1>
    </dataValidation>
  </dataValidations>
  <printOptions/>
  <pageMargins left="0.15748031496062992" right="0.15748031496062992" top="0.4330708661417323" bottom="0.15748031496062992" header="0.31496062992125984" footer="0.2755905511811024"/>
  <pageSetup horizontalDpi="600" verticalDpi="600" orientation="landscape" paperSize="9" scale="90" r:id="rId2"/>
  <rowBreaks count="9" manualBreakCount="9">
    <brk id="30" max="12" man="1"/>
    <brk id="75" max="12" man="1"/>
    <brk id="121" max="12" man="1"/>
    <brk id="168" max="12" man="1"/>
    <brk id="215" max="12" man="1"/>
    <brk id="262" max="12" man="1"/>
    <brk id="309" max="12" man="1"/>
    <brk id="356" max="12" man="1"/>
    <brk id="401" max="12" man="1"/>
  </rowBreaks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3"/>
  <dimension ref="A1:P96"/>
  <sheetViews>
    <sheetView zoomScalePageLayoutView="0" workbookViewId="0" topLeftCell="A1">
      <selection activeCell="A55" sqref="A55:IV56"/>
    </sheetView>
  </sheetViews>
  <sheetFormatPr defaultColWidth="9.00390625" defaultRowHeight="12.75"/>
  <cols>
    <col min="1" max="1" width="5.125" style="0" customWidth="1"/>
    <col min="2" max="2" width="32.625" style="0" customWidth="1"/>
    <col min="3" max="3" width="15.00390625" style="0" customWidth="1"/>
    <col min="6" max="6" width="5.375" style="0" bestFit="1" customWidth="1"/>
    <col min="7" max="7" width="4.625" style="0" customWidth="1"/>
    <col min="8" max="8" width="12.125" style="0" customWidth="1"/>
    <col min="9" max="9" width="3.125" style="0" bestFit="1" customWidth="1"/>
    <col min="10" max="10" width="12.75390625" style="0" customWidth="1"/>
    <col min="11" max="11" width="14.625" style="0" customWidth="1"/>
    <col min="12" max="12" width="12.875" style="0" customWidth="1"/>
  </cols>
  <sheetData>
    <row r="1" ht="12.75">
      <c r="I1" s="52" t="s">
        <v>45</v>
      </c>
    </row>
    <row r="2" spans="1:9" ht="12.75">
      <c r="A2" s="517" t="str">
        <f>Заполнить!$B$3</f>
        <v>Петрівська селищна рада</v>
      </c>
      <c r="B2" s="517"/>
      <c r="C2" s="517"/>
      <c r="D2" s="53"/>
      <c r="E2" s="53"/>
      <c r="I2" s="52" t="s">
        <v>46</v>
      </c>
    </row>
    <row r="3" spans="1:9" ht="12.75">
      <c r="A3" s="629" t="s">
        <v>47</v>
      </c>
      <c r="B3" s="629"/>
      <c r="C3" s="629"/>
      <c r="D3" s="54"/>
      <c r="E3" s="54"/>
      <c r="I3" s="52" t="s">
        <v>98</v>
      </c>
    </row>
    <row r="7" spans="1:12" ht="12.75" customHeight="1">
      <c r="A7" s="527" t="s">
        <v>80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</row>
    <row r="8" spans="1:12" ht="12.75" customHeight="1">
      <c r="A8" s="632" t="str">
        <f>Заполнить!$B$6</f>
        <v>«21» грудня 2019 р. №</v>
      </c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</row>
    <row r="9" spans="1:12" ht="12.75" customHeight="1">
      <c r="A9" s="525" t="s">
        <v>64</v>
      </c>
      <c r="B9" s="525"/>
      <c r="C9" s="525"/>
      <c r="D9" s="525"/>
      <c r="E9" s="525"/>
      <c r="F9" s="525"/>
      <c r="G9" s="525"/>
      <c r="H9" s="525"/>
      <c r="I9" s="525"/>
      <c r="J9" s="525"/>
      <c r="K9" s="525"/>
      <c r="L9" s="525"/>
    </row>
    <row r="10" spans="1:13" ht="30.75" customHeight="1">
      <c r="A10" s="522" t="str">
        <f>CONCATENATE("На підставі розпорядчого документа від ",Заполнить!B5,"  проведено зняття фактичних залишків матеріальних цінностей, які знаходяться на відповідальному зберіганні станом на ",Заполнить!B7)</f>
        <v>На підставі розпорядчого документа від «21» грудня 2019 р. №  проведено зняття фактичних залишків матеріальних цінностей, які знаходяться на відповідальному зберіганні станом на </v>
      </c>
      <c r="B10" s="522"/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1"/>
    </row>
    <row r="11" spans="1:11" ht="12.75" customHeight="1" hidden="1">
      <c r="A11" s="5" t="s">
        <v>3</v>
      </c>
      <c r="B11" s="520"/>
      <c r="C11" s="520"/>
      <c r="D11" s="31"/>
      <c r="E11" s="5"/>
      <c r="F11" s="31"/>
      <c r="G11" s="631"/>
      <c r="H11" s="631"/>
      <c r="I11" s="30"/>
      <c r="J11" s="30"/>
      <c r="K11" s="30"/>
    </row>
    <row r="12" spans="1:11" ht="12.75" customHeight="1" hidden="1">
      <c r="A12" s="524"/>
      <c r="B12" s="524"/>
      <c r="C12" s="524"/>
      <c r="D12" s="524"/>
      <c r="H12" s="1"/>
      <c r="I12" s="1"/>
      <c r="J12" s="1"/>
      <c r="K12" s="1"/>
    </row>
    <row r="13" spans="1:11" ht="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3" ht="12.75" customHeight="1">
      <c r="A14" s="521" t="s">
        <v>4</v>
      </c>
      <c r="B14" s="521"/>
      <c r="C14" s="521"/>
      <c r="D14" s="521"/>
      <c r="E14" s="521"/>
      <c r="F14" s="521"/>
      <c r="G14" s="521"/>
      <c r="H14" s="521"/>
      <c r="I14" s="521"/>
      <c r="J14" s="521"/>
      <c r="K14" s="521"/>
      <c r="L14" s="521"/>
      <c r="M14" s="521"/>
    </row>
    <row r="15" spans="1:13" ht="12.75" customHeight="1">
      <c r="A15" s="528" t="s">
        <v>69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0"/>
    </row>
    <row r="16" spans="1:13" ht="15.75">
      <c r="A16" s="528"/>
      <c r="B16" s="528"/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0"/>
    </row>
    <row r="17" spans="1:12" ht="0.75" customHeight="1">
      <c r="A17" s="528"/>
      <c r="B17" s="528"/>
      <c r="C17" s="528"/>
      <c r="D17" s="528"/>
      <c r="E17" s="528"/>
      <c r="F17" s="528"/>
      <c r="G17" s="528"/>
      <c r="H17" s="528"/>
      <c r="I17" s="528"/>
      <c r="J17" s="528"/>
      <c r="K17" s="528"/>
      <c r="L17" s="528"/>
    </row>
    <row r="19" spans="1:12" ht="12.75">
      <c r="A19" s="30" t="s">
        <v>6</v>
      </c>
      <c r="B19" s="30"/>
      <c r="C19" s="543"/>
      <c r="D19" s="543"/>
      <c r="E19" s="543"/>
      <c r="F19" s="543"/>
      <c r="G19" s="26"/>
      <c r="H19" s="73"/>
      <c r="I19" s="26"/>
      <c r="K19" s="622"/>
      <c r="L19" s="622"/>
    </row>
    <row r="20" spans="1:12" ht="12.75">
      <c r="A20" s="27"/>
      <c r="B20" s="27"/>
      <c r="C20" s="624" t="s">
        <v>7</v>
      </c>
      <c r="D20" s="624"/>
      <c r="E20" s="624"/>
      <c r="F20" s="624"/>
      <c r="G20" s="27"/>
      <c r="H20" s="28" t="s">
        <v>8</v>
      </c>
      <c r="I20" s="27"/>
      <c r="K20" s="623" t="s">
        <v>48</v>
      </c>
      <c r="L20" s="623"/>
    </row>
    <row r="21" spans="1:9" ht="12.75">
      <c r="A21" s="1"/>
      <c r="B21" s="26"/>
      <c r="C21" s="1"/>
      <c r="D21" s="26"/>
      <c r="E21" s="26"/>
      <c r="F21" s="26"/>
      <c r="G21" s="26"/>
      <c r="H21" s="26"/>
      <c r="I21" s="26"/>
    </row>
    <row r="22" spans="2:9" ht="15.75">
      <c r="B22" s="80" t="s">
        <v>49</v>
      </c>
      <c r="C22" s="29" t="str">
        <f>CONCATENATE("розпочата ",Заполнить!$B$8)</f>
        <v>розпочата </v>
      </c>
      <c r="D22" s="26"/>
      <c r="E22" s="26"/>
      <c r="F22" s="26"/>
      <c r="G22" s="26"/>
      <c r="H22" s="26"/>
      <c r="I22" s="26"/>
    </row>
    <row r="23" spans="1:9" ht="15.75">
      <c r="A23" s="26"/>
      <c r="B23" s="26"/>
      <c r="C23" s="4" t="str">
        <f>CONCATENATE("закінчена ",Заполнить!$B$9)</f>
        <v>закінчена </v>
      </c>
      <c r="D23" s="26"/>
      <c r="E23" s="26"/>
      <c r="F23" s="26"/>
      <c r="G23" s="26"/>
      <c r="H23" s="26"/>
      <c r="I23" s="26"/>
    </row>
    <row r="24" spans="1:9" ht="12.75">
      <c r="A24" s="26"/>
      <c r="B24" s="26"/>
      <c r="C24" s="26"/>
      <c r="D24" s="26"/>
      <c r="E24" s="26"/>
      <c r="F24" s="26"/>
      <c r="G24" s="26"/>
      <c r="H24" s="26"/>
      <c r="I24" s="26"/>
    </row>
    <row r="25" ht="12.75" hidden="1">
      <c r="A25" s="15"/>
    </row>
    <row r="26" ht="15">
      <c r="A26" s="13" t="s">
        <v>44</v>
      </c>
    </row>
    <row r="27" spans="1:12" ht="45" customHeight="1">
      <c r="A27" s="625" t="s">
        <v>59</v>
      </c>
      <c r="B27" s="625" t="s">
        <v>71</v>
      </c>
      <c r="C27" s="625"/>
      <c r="D27" s="626" t="s">
        <v>72</v>
      </c>
      <c r="E27" s="626" t="s">
        <v>74</v>
      </c>
      <c r="F27" s="626" t="s">
        <v>75</v>
      </c>
      <c r="G27" s="625" t="s">
        <v>12</v>
      </c>
      <c r="H27" s="625"/>
      <c r="I27" s="625" t="s">
        <v>76</v>
      </c>
      <c r="J27" s="625"/>
      <c r="K27" s="625" t="s">
        <v>77</v>
      </c>
      <c r="L27" s="626" t="s">
        <v>78</v>
      </c>
    </row>
    <row r="28" spans="1:12" ht="60.75" customHeight="1">
      <c r="A28" s="625"/>
      <c r="B28" s="44" t="s">
        <v>73</v>
      </c>
      <c r="C28" s="44" t="s">
        <v>79</v>
      </c>
      <c r="D28" s="626"/>
      <c r="E28" s="626"/>
      <c r="F28" s="626"/>
      <c r="G28" s="45" t="s">
        <v>16</v>
      </c>
      <c r="H28" s="45" t="s">
        <v>55</v>
      </c>
      <c r="I28" s="45" t="s">
        <v>16</v>
      </c>
      <c r="J28" s="45" t="s">
        <v>55</v>
      </c>
      <c r="K28" s="625"/>
      <c r="L28" s="626"/>
    </row>
    <row r="29" spans="1:12" ht="12.75">
      <c r="A29" s="46">
        <v>1</v>
      </c>
      <c r="B29" s="46">
        <v>2</v>
      </c>
      <c r="C29" s="46">
        <v>3</v>
      </c>
      <c r="D29" s="46">
        <v>4</v>
      </c>
      <c r="E29" s="46">
        <v>5</v>
      </c>
      <c r="F29" s="46">
        <v>6</v>
      </c>
      <c r="G29" s="46">
        <v>7</v>
      </c>
      <c r="H29" s="46">
        <v>8</v>
      </c>
      <c r="I29" s="46">
        <v>9</v>
      </c>
      <c r="J29" s="46">
        <v>10</v>
      </c>
      <c r="K29" s="46">
        <v>11</v>
      </c>
      <c r="L29" s="46">
        <v>12</v>
      </c>
    </row>
    <row r="30" spans="1:12" ht="12.75">
      <c r="A30" s="44">
        <v>1</v>
      </c>
      <c r="B30" s="47"/>
      <c r="C30" s="47"/>
      <c r="D30" s="47"/>
      <c r="E30" s="47"/>
      <c r="F30" s="47"/>
      <c r="G30" s="47"/>
      <c r="H30" s="49"/>
      <c r="I30" s="47"/>
      <c r="J30" s="49"/>
      <c r="K30" s="47"/>
      <c r="L30" s="47"/>
    </row>
    <row r="31" spans="1:12" ht="12.75">
      <c r="A31" s="44">
        <v>2</v>
      </c>
      <c r="B31" s="47"/>
      <c r="C31" s="47"/>
      <c r="D31" s="47"/>
      <c r="E31" s="47"/>
      <c r="F31" s="47"/>
      <c r="G31" s="47"/>
      <c r="H31" s="49"/>
      <c r="I31" s="47"/>
      <c r="J31" s="49"/>
      <c r="K31" s="47"/>
      <c r="L31" s="47"/>
    </row>
    <row r="32" spans="1:12" ht="12.75">
      <c r="A32" s="44">
        <v>3</v>
      </c>
      <c r="B32" s="47"/>
      <c r="C32" s="47"/>
      <c r="D32" s="47"/>
      <c r="E32" s="47"/>
      <c r="F32" s="47"/>
      <c r="G32" s="47"/>
      <c r="H32" s="49"/>
      <c r="I32" s="47"/>
      <c r="J32" s="49"/>
      <c r="K32" s="47"/>
      <c r="L32" s="47"/>
    </row>
    <row r="33" spans="1:12" ht="12.75">
      <c r="A33" s="630" t="s">
        <v>21</v>
      </c>
      <c r="B33" s="630"/>
      <c r="C33" s="47"/>
      <c r="D33" s="47"/>
      <c r="E33" s="47"/>
      <c r="F33" s="47"/>
      <c r="G33" s="47">
        <f>SUM(G30:G32)</f>
        <v>0</v>
      </c>
      <c r="H33" s="49">
        <f>SUM(H30:H32)</f>
        <v>0</v>
      </c>
      <c r="I33" s="47">
        <f>SUM(I30:I32)</f>
        <v>0</v>
      </c>
      <c r="J33" s="49">
        <f>SUM(J30:J32)</f>
        <v>0</v>
      </c>
      <c r="K33" s="47"/>
      <c r="L33" s="47"/>
    </row>
    <row r="35" spans="1:16" ht="15.75">
      <c r="A35" s="6" t="s">
        <v>35</v>
      </c>
      <c r="B35" s="1"/>
      <c r="C35" s="4" t="e">
        <f>CONCATENATE("а) кількість порядкових номерів - ",ЧислоПрописом(A32))</f>
        <v>#NAME?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>
      <c r="A36" s="1"/>
      <c r="B36" s="1"/>
      <c r="C36" s="4"/>
      <c r="D36" s="1"/>
      <c r="E36" s="1"/>
      <c r="F36" s="15" t="s">
        <v>28</v>
      </c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>
      <c r="A37" s="2" t="s">
        <v>29</v>
      </c>
      <c r="B37" s="1"/>
      <c r="C37" s="6" t="e">
        <f>CONCATENATE("б) загальна кількість одиниць,  фактично - ",ЧислоПрописом(G33))</f>
        <v>#NAME?</v>
      </c>
      <c r="D37" s="1"/>
      <c r="E37" s="1"/>
      <c r="F37" s="1"/>
      <c r="G37" s="1"/>
      <c r="H37" s="1"/>
      <c r="I37" s="16"/>
      <c r="J37" s="1"/>
      <c r="K37" s="1"/>
      <c r="L37" s="1"/>
      <c r="M37" s="1"/>
      <c r="N37" s="1"/>
      <c r="O37" s="1"/>
      <c r="P37" s="1"/>
    </row>
    <row r="38" spans="1:16" ht="15.75">
      <c r="A38" s="1"/>
      <c r="B38" s="1"/>
      <c r="C38" s="4"/>
      <c r="D38" s="13" t="s">
        <v>30</v>
      </c>
      <c r="E38" s="1"/>
      <c r="F38" s="1"/>
      <c r="G38" s="15" t="s">
        <v>28</v>
      </c>
      <c r="H38" s="1"/>
      <c r="I38" s="1"/>
      <c r="J38" s="1"/>
      <c r="K38" s="1"/>
      <c r="L38" s="1"/>
      <c r="M38" s="1"/>
      <c r="N38" s="1"/>
      <c r="O38" s="1"/>
      <c r="P38" s="1"/>
    </row>
    <row r="39" spans="1:16" ht="15.75">
      <c r="A39" s="2" t="s">
        <v>31</v>
      </c>
      <c r="B39" s="1"/>
      <c r="C39" s="6" t="e">
        <f>CONCATENATE("в) вартість фактична - ",СумаПрописом(H33))</f>
        <v>#NAME?</v>
      </c>
      <c r="D39" s="1"/>
      <c r="E39" s="1"/>
      <c r="F39" s="1"/>
      <c r="G39" s="1"/>
      <c r="H39" s="1"/>
      <c r="I39" s="16"/>
      <c r="J39" s="1"/>
      <c r="K39" s="1"/>
      <c r="L39" s="1"/>
      <c r="M39" s="1"/>
      <c r="N39" s="1"/>
      <c r="O39" s="1"/>
      <c r="P39" s="1"/>
    </row>
    <row r="40" spans="1:16" ht="15.75">
      <c r="A40" s="1"/>
      <c r="B40" s="1"/>
      <c r="C40" s="4"/>
      <c r="D40" s="1"/>
      <c r="E40" s="15" t="s">
        <v>28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>
      <c r="A41" s="1"/>
      <c r="B41" s="1"/>
      <c r="C41" s="6" t="e">
        <f>CONCATENATE("г) загальна кількість одиниць,  за даними бухгалтерського обліку - ",ЧислоПрописом(I33))</f>
        <v>#NAME?</v>
      </c>
      <c r="D41" s="1"/>
      <c r="E41" s="1"/>
      <c r="F41" s="1"/>
      <c r="G41" s="1"/>
      <c r="H41" s="1"/>
      <c r="I41" s="16"/>
      <c r="J41" s="1"/>
      <c r="K41" s="1"/>
      <c r="L41" s="1"/>
      <c r="M41" s="1"/>
      <c r="N41" s="1"/>
      <c r="O41" s="1"/>
      <c r="P41" s="1"/>
    </row>
    <row r="42" spans="1:16" ht="15.75">
      <c r="A42" s="2" t="s">
        <v>29</v>
      </c>
      <c r="B42" s="1"/>
      <c r="C42" s="4"/>
      <c r="D42" s="1"/>
      <c r="E42" s="1"/>
      <c r="F42" s="1"/>
      <c r="G42" s="1"/>
      <c r="H42" s="1"/>
      <c r="I42" s="15" t="s">
        <v>28</v>
      </c>
      <c r="J42" s="1"/>
      <c r="K42" s="1"/>
      <c r="L42" s="1"/>
      <c r="M42" s="1"/>
      <c r="N42" s="1"/>
      <c r="O42" s="1"/>
      <c r="P42" s="1"/>
    </row>
    <row r="43" spans="1:16" ht="15.75">
      <c r="A43" s="2" t="s">
        <v>32</v>
      </c>
      <c r="B43" s="1"/>
      <c r="C43" s="6" t="e">
        <f>CONCATENATE("ґ) вартість за даними бухгалтерського обліку - ",СумаПрописом(J33))</f>
        <v>#NAME?</v>
      </c>
      <c r="D43" s="1"/>
      <c r="E43" s="1"/>
      <c r="F43" s="1"/>
      <c r="G43" s="1"/>
      <c r="H43" s="1"/>
      <c r="I43" s="16"/>
      <c r="J43" s="1"/>
      <c r="K43" s="1"/>
      <c r="L43" s="1"/>
      <c r="M43" s="1"/>
      <c r="N43" s="1"/>
      <c r="O43" s="1"/>
      <c r="P43" s="1"/>
    </row>
    <row r="44" spans="1:16" ht="12.75">
      <c r="A44" s="3" t="s">
        <v>33</v>
      </c>
      <c r="B44" s="1"/>
      <c r="C44" s="1"/>
      <c r="D44" s="1"/>
      <c r="E44" s="1"/>
      <c r="F44" s="1"/>
      <c r="G44" s="1"/>
      <c r="H44" s="1"/>
      <c r="I44" s="15" t="s">
        <v>28</v>
      </c>
      <c r="J44" s="1"/>
      <c r="K44" s="1"/>
      <c r="L44" s="1"/>
      <c r="M44" s="1"/>
      <c r="N44" s="1"/>
      <c r="O44" s="1"/>
      <c r="P44" s="1"/>
    </row>
    <row r="45" spans="1:16" ht="15.75">
      <c r="A45" s="163" t="s">
        <v>126</v>
      </c>
      <c r="B45" s="164"/>
      <c r="C45" s="540">
        <f>Заполнить!$B$12</f>
        <v>0</v>
      </c>
      <c r="D45" s="540"/>
      <c r="E45" s="540"/>
      <c r="F45" s="540"/>
      <c r="G45" s="540"/>
      <c r="H45" s="167"/>
      <c r="J45" s="541">
        <f>Заполнить!$H$12</f>
        <v>0</v>
      </c>
      <c r="K45" s="541"/>
      <c r="L45" s="541"/>
      <c r="M45" s="173"/>
      <c r="N45" s="1"/>
      <c r="O45" s="1"/>
      <c r="P45" s="1"/>
    </row>
    <row r="46" spans="1:16" ht="12.75">
      <c r="A46" s="164"/>
      <c r="B46" s="164"/>
      <c r="C46" s="542" t="s">
        <v>7</v>
      </c>
      <c r="D46" s="542"/>
      <c r="E46" s="542"/>
      <c r="F46" s="542"/>
      <c r="G46" s="542"/>
      <c r="H46" s="168" t="s">
        <v>8</v>
      </c>
      <c r="J46" s="542" t="s">
        <v>48</v>
      </c>
      <c r="K46" s="542"/>
      <c r="L46" s="542"/>
      <c r="M46" s="174"/>
      <c r="N46" s="1"/>
      <c r="O46" s="1"/>
      <c r="P46" s="1"/>
    </row>
    <row r="47" spans="1:16" ht="15.75">
      <c r="A47" s="163" t="s">
        <v>127</v>
      </c>
      <c r="B47" s="164"/>
      <c r="C47" s="540">
        <f>Заполнить!$B$13</f>
        <v>0</v>
      </c>
      <c r="D47" s="540"/>
      <c r="E47" s="540"/>
      <c r="F47" s="540"/>
      <c r="G47" s="540"/>
      <c r="H47" s="167"/>
      <c r="J47" s="541">
        <f>Заполнить!$H$13</f>
        <v>0</v>
      </c>
      <c r="K47" s="541"/>
      <c r="L47" s="541"/>
      <c r="M47" s="173"/>
      <c r="N47" s="1"/>
      <c r="O47" s="1"/>
      <c r="P47" s="1"/>
    </row>
    <row r="48" spans="1:16" ht="12.75">
      <c r="A48" s="164"/>
      <c r="B48" s="164"/>
      <c r="C48" s="542" t="s">
        <v>7</v>
      </c>
      <c r="D48" s="542"/>
      <c r="E48" s="542"/>
      <c r="F48" s="542"/>
      <c r="G48" s="542"/>
      <c r="H48" s="168" t="s">
        <v>8</v>
      </c>
      <c r="J48" s="542" t="s">
        <v>48</v>
      </c>
      <c r="K48" s="542"/>
      <c r="L48" s="542"/>
      <c r="M48" s="174"/>
      <c r="N48" s="1"/>
      <c r="O48" s="1"/>
      <c r="P48" s="1"/>
    </row>
    <row r="49" spans="1:16" ht="15.75">
      <c r="A49" s="164"/>
      <c r="B49" s="164"/>
      <c r="C49" s="540">
        <f>Заполнить!$B$14</f>
        <v>0</v>
      </c>
      <c r="D49" s="540"/>
      <c r="E49" s="540"/>
      <c r="F49" s="540"/>
      <c r="G49" s="540"/>
      <c r="H49" s="167"/>
      <c r="J49" s="541">
        <f>Заполнить!$H$14</f>
        <v>0</v>
      </c>
      <c r="K49" s="541"/>
      <c r="L49" s="541"/>
      <c r="M49" s="173"/>
      <c r="N49" s="1"/>
      <c r="O49" s="1"/>
      <c r="P49" s="1"/>
    </row>
    <row r="50" spans="1:16" ht="12.75">
      <c r="A50" s="164"/>
      <c r="B50" s="164"/>
      <c r="C50" s="542" t="s">
        <v>7</v>
      </c>
      <c r="D50" s="542"/>
      <c r="E50" s="542"/>
      <c r="F50" s="542"/>
      <c r="G50" s="542"/>
      <c r="H50" s="168" t="s">
        <v>8</v>
      </c>
      <c r="J50" s="542" t="s">
        <v>48</v>
      </c>
      <c r="K50" s="542"/>
      <c r="L50" s="542"/>
      <c r="M50" s="174"/>
      <c r="N50" s="1"/>
      <c r="O50" s="1"/>
      <c r="P50" s="1"/>
    </row>
    <row r="51" spans="1:16" ht="15.75">
      <c r="A51" s="164"/>
      <c r="B51" s="164"/>
      <c r="C51" s="540">
        <f>Заполнить!$B$15</f>
        <v>0</v>
      </c>
      <c r="D51" s="540"/>
      <c r="E51" s="540"/>
      <c r="F51" s="540"/>
      <c r="G51" s="540"/>
      <c r="H51" s="167"/>
      <c r="J51" s="541">
        <f>Заполнить!$H$15</f>
        <v>0</v>
      </c>
      <c r="K51" s="541"/>
      <c r="L51" s="541"/>
      <c r="M51" s="173"/>
      <c r="N51" s="1"/>
      <c r="O51" s="1"/>
      <c r="P51" s="1"/>
    </row>
    <row r="52" spans="1:16" ht="12.75">
      <c r="A52" s="164"/>
      <c r="B52" s="164"/>
      <c r="C52" s="542" t="s">
        <v>7</v>
      </c>
      <c r="D52" s="542"/>
      <c r="E52" s="542"/>
      <c r="F52" s="542"/>
      <c r="G52" s="542"/>
      <c r="H52" s="168" t="s">
        <v>8</v>
      </c>
      <c r="J52" s="542" t="s">
        <v>48</v>
      </c>
      <c r="K52" s="542"/>
      <c r="L52" s="542"/>
      <c r="M52" s="174"/>
      <c r="N52" s="1"/>
      <c r="O52" s="1"/>
      <c r="P52" s="1"/>
    </row>
    <row r="53" spans="1:16" ht="15.75">
      <c r="A53" s="164"/>
      <c r="B53" s="164"/>
      <c r="C53" s="540">
        <f>Заполнить!$B$16</f>
        <v>0</v>
      </c>
      <c r="D53" s="540"/>
      <c r="E53" s="540"/>
      <c r="F53" s="540"/>
      <c r="G53" s="540"/>
      <c r="H53" s="167"/>
      <c r="J53" s="541">
        <f>Заполнить!$H$16</f>
        <v>0</v>
      </c>
      <c r="K53" s="541"/>
      <c r="L53" s="541"/>
      <c r="M53" s="173"/>
      <c r="N53" s="1"/>
      <c r="O53" s="1"/>
      <c r="P53" s="1"/>
    </row>
    <row r="54" spans="1:16" ht="12.75">
      <c r="A54" s="164"/>
      <c r="B54" s="164"/>
      <c r="C54" s="542" t="s">
        <v>7</v>
      </c>
      <c r="D54" s="542"/>
      <c r="E54" s="542"/>
      <c r="F54" s="542"/>
      <c r="G54" s="542"/>
      <c r="H54" s="168" t="s">
        <v>8</v>
      </c>
      <c r="J54" s="542" t="s">
        <v>48</v>
      </c>
      <c r="K54" s="542"/>
      <c r="L54" s="542"/>
      <c r="M54" s="174"/>
      <c r="N54" s="1"/>
      <c r="O54" s="1"/>
      <c r="P54" s="1"/>
    </row>
    <row r="55" spans="1:16" ht="15.75" hidden="1">
      <c r="A55" s="164"/>
      <c r="B55" s="164"/>
      <c r="C55" s="540">
        <f>Заполнить!$B$17</f>
        <v>0</v>
      </c>
      <c r="D55" s="540"/>
      <c r="E55" s="540"/>
      <c r="F55" s="540"/>
      <c r="G55" s="540"/>
      <c r="H55" s="167"/>
      <c r="J55" s="541">
        <f>Заполнить!$H$17</f>
        <v>0</v>
      </c>
      <c r="K55" s="541"/>
      <c r="L55" s="541"/>
      <c r="M55" s="173"/>
      <c r="N55" s="1"/>
      <c r="O55" s="1"/>
      <c r="P55" s="1"/>
    </row>
    <row r="56" spans="1:16" ht="12.75" hidden="1">
      <c r="A56" s="164"/>
      <c r="B56" s="164"/>
      <c r="C56" s="542" t="s">
        <v>7</v>
      </c>
      <c r="D56" s="542"/>
      <c r="E56" s="542"/>
      <c r="F56" s="542"/>
      <c r="G56" s="542"/>
      <c r="H56" s="168" t="s">
        <v>8</v>
      </c>
      <c r="J56" s="542" t="s">
        <v>48</v>
      </c>
      <c r="K56" s="542"/>
      <c r="L56" s="542"/>
      <c r="M56" s="174"/>
      <c r="N56" s="1"/>
      <c r="O56" s="1"/>
      <c r="P56" s="1"/>
    </row>
    <row r="57" spans="1:16" ht="15.75" hidden="1">
      <c r="A57" s="164"/>
      <c r="B57" s="164"/>
      <c r="C57" s="540">
        <f>Заполнить!$B$18</f>
        <v>0</v>
      </c>
      <c r="D57" s="540"/>
      <c r="E57" s="540"/>
      <c r="F57" s="540"/>
      <c r="G57" s="540"/>
      <c r="H57" s="167"/>
      <c r="J57" s="541">
        <f>Заполнить!$H$18</f>
        <v>0</v>
      </c>
      <c r="K57" s="541"/>
      <c r="L57" s="541"/>
      <c r="M57" s="173"/>
      <c r="N57" s="1"/>
      <c r="O57" s="1"/>
      <c r="P57" s="1"/>
    </row>
    <row r="58" spans="1:16" ht="12.75" hidden="1">
      <c r="A58" s="164"/>
      <c r="B58" s="164"/>
      <c r="C58" s="542" t="s">
        <v>7</v>
      </c>
      <c r="D58" s="542"/>
      <c r="E58" s="542"/>
      <c r="F58" s="542"/>
      <c r="G58" s="542"/>
      <c r="H58" s="168" t="s">
        <v>8</v>
      </c>
      <c r="J58" s="542" t="s">
        <v>48</v>
      </c>
      <c r="K58" s="542"/>
      <c r="L58" s="542"/>
      <c r="M58" s="174"/>
      <c r="N58" s="1"/>
      <c r="O58" s="1"/>
      <c r="P58" s="1"/>
    </row>
    <row r="59" spans="1:16" ht="15.75" hidden="1">
      <c r="A59" s="164"/>
      <c r="B59" s="164"/>
      <c r="C59" s="540">
        <f>Заполнить!$B$19</f>
        <v>0</v>
      </c>
      <c r="D59" s="540"/>
      <c r="E59" s="540"/>
      <c r="F59" s="540"/>
      <c r="G59" s="540"/>
      <c r="H59" s="167"/>
      <c r="J59" s="541">
        <f>Заполнить!$H$19</f>
        <v>0</v>
      </c>
      <c r="K59" s="541"/>
      <c r="L59" s="541"/>
      <c r="M59" s="173"/>
      <c r="N59" s="1"/>
      <c r="O59" s="1"/>
      <c r="P59" s="1"/>
    </row>
    <row r="60" spans="1:16" ht="12.75" hidden="1">
      <c r="A60" s="164"/>
      <c r="B60" s="164"/>
      <c r="C60" s="542" t="s">
        <v>7</v>
      </c>
      <c r="D60" s="542"/>
      <c r="E60" s="542"/>
      <c r="F60" s="542"/>
      <c r="G60" s="542"/>
      <c r="H60" s="168" t="s">
        <v>8</v>
      </c>
      <c r="J60" s="542" t="s">
        <v>48</v>
      </c>
      <c r="K60" s="542"/>
      <c r="L60" s="542"/>
      <c r="M60" s="174"/>
      <c r="N60" s="1"/>
      <c r="O60" s="1"/>
      <c r="P60" s="1"/>
    </row>
    <row r="61" spans="1:16" ht="15.75" hidden="1">
      <c r="A61" s="164"/>
      <c r="B61" s="164"/>
      <c r="C61" s="540">
        <f>Заполнить!$B$20</f>
        <v>0</v>
      </c>
      <c r="D61" s="540"/>
      <c r="E61" s="540"/>
      <c r="F61" s="540"/>
      <c r="G61" s="540"/>
      <c r="H61" s="167"/>
      <c r="J61" s="541">
        <f>Заполнить!$H$20</f>
        <v>0</v>
      </c>
      <c r="K61" s="541"/>
      <c r="L61" s="541"/>
      <c r="M61" s="173"/>
      <c r="N61" s="1"/>
      <c r="O61" s="1"/>
      <c r="P61" s="1"/>
    </row>
    <row r="62" spans="1:16" ht="12.75" hidden="1">
      <c r="A62" s="164"/>
      <c r="B62" s="164"/>
      <c r="C62" s="542" t="s">
        <v>7</v>
      </c>
      <c r="D62" s="542"/>
      <c r="E62" s="542"/>
      <c r="F62" s="542"/>
      <c r="G62" s="542"/>
      <c r="H62" s="168" t="s">
        <v>8</v>
      </c>
      <c r="J62" s="542" t="s">
        <v>48</v>
      </c>
      <c r="K62" s="542"/>
      <c r="L62" s="542"/>
      <c r="M62" s="174"/>
      <c r="N62" s="1"/>
      <c r="O62" s="1"/>
      <c r="P62" s="1"/>
    </row>
    <row r="63" spans="1:16" ht="15.75" hidden="1">
      <c r="A63" s="164"/>
      <c r="B63" s="164"/>
      <c r="C63" s="540">
        <f>Заполнить!$B$21</f>
        <v>0</v>
      </c>
      <c r="D63" s="540"/>
      <c r="E63" s="540"/>
      <c r="F63" s="540"/>
      <c r="G63" s="540"/>
      <c r="H63" s="167"/>
      <c r="J63" s="541">
        <f>Заполнить!$H$21</f>
        <v>0</v>
      </c>
      <c r="K63" s="541"/>
      <c r="L63" s="541"/>
      <c r="M63" s="173"/>
      <c r="N63" s="1"/>
      <c r="O63" s="1"/>
      <c r="P63" s="1"/>
    </row>
    <row r="64" spans="1:16" ht="12.75" hidden="1">
      <c r="A64" s="164"/>
      <c r="B64" s="164"/>
      <c r="C64" s="542" t="s">
        <v>7</v>
      </c>
      <c r="D64" s="542"/>
      <c r="E64" s="542"/>
      <c r="F64" s="542"/>
      <c r="G64" s="542"/>
      <c r="H64" s="168" t="s">
        <v>8</v>
      </c>
      <c r="J64" s="542" t="s">
        <v>48</v>
      </c>
      <c r="K64" s="542"/>
      <c r="L64" s="542"/>
      <c r="M64" s="174"/>
      <c r="N64" s="1"/>
      <c r="O64" s="1"/>
      <c r="P64" s="1"/>
    </row>
    <row r="65" spans="1:16" ht="15.75" hidden="1">
      <c r="A65" s="164"/>
      <c r="B65" s="164"/>
      <c r="C65" s="540">
        <f>Заполнить!$B$22</f>
        <v>0</v>
      </c>
      <c r="D65" s="540"/>
      <c r="E65" s="540"/>
      <c r="F65" s="540"/>
      <c r="G65" s="540"/>
      <c r="H65" s="167"/>
      <c r="J65" s="541">
        <f>Заполнить!$H$22</f>
        <v>0</v>
      </c>
      <c r="K65" s="541"/>
      <c r="L65" s="541"/>
      <c r="M65" s="173"/>
      <c r="N65" s="1"/>
      <c r="O65" s="1"/>
      <c r="P65" s="1"/>
    </row>
    <row r="66" spans="1:16" ht="12.75" hidden="1">
      <c r="A66" s="164"/>
      <c r="B66" s="164"/>
      <c r="C66" s="542" t="s">
        <v>7</v>
      </c>
      <c r="D66" s="542"/>
      <c r="E66" s="542"/>
      <c r="F66" s="542"/>
      <c r="G66" s="542"/>
      <c r="H66" s="168" t="s">
        <v>8</v>
      </c>
      <c r="J66" s="542" t="s">
        <v>48</v>
      </c>
      <c r="K66" s="542"/>
      <c r="L66" s="542"/>
      <c r="M66" s="174"/>
      <c r="N66" s="1"/>
      <c r="O66" s="1"/>
      <c r="P66" s="1"/>
    </row>
    <row r="67" spans="1:16" ht="15.75" hidden="1">
      <c r="A67" s="164"/>
      <c r="B67" s="164"/>
      <c r="C67" s="540">
        <f>Заполнить!$B$23</f>
        <v>0</v>
      </c>
      <c r="D67" s="540"/>
      <c r="E67" s="540"/>
      <c r="F67" s="540"/>
      <c r="G67" s="540"/>
      <c r="H67" s="167"/>
      <c r="J67" s="541">
        <f>Заполнить!$H$23</f>
        <v>0</v>
      </c>
      <c r="K67" s="541"/>
      <c r="L67" s="541"/>
      <c r="M67" s="173"/>
      <c r="N67" s="1"/>
      <c r="O67" s="1"/>
      <c r="P67" s="1"/>
    </row>
    <row r="68" spans="1:16" ht="12.75" hidden="1">
      <c r="A68" s="164"/>
      <c r="B68" s="164"/>
      <c r="C68" s="542" t="s">
        <v>7</v>
      </c>
      <c r="D68" s="542"/>
      <c r="E68" s="542"/>
      <c r="F68" s="542"/>
      <c r="G68" s="542"/>
      <c r="H68" s="168" t="s">
        <v>8</v>
      </c>
      <c r="J68" s="542" t="s">
        <v>48</v>
      </c>
      <c r="K68" s="542"/>
      <c r="L68" s="542"/>
      <c r="M68" s="174"/>
      <c r="N68" s="1"/>
      <c r="O68" s="1"/>
      <c r="P68" s="1"/>
    </row>
    <row r="69" spans="1:16" ht="15.75" hidden="1">
      <c r="A69" s="164"/>
      <c r="B69" s="164"/>
      <c r="C69" s="540">
        <f>Заполнить!$B$24</f>
        <v>0</v>
      </c>
      <c r="D69" s="540"/>
      <c r="E69" s="540"/>
      <c r="F69" s="540"/>
      <c r="G69" s="540"/>
      <c r="H69" s="167"/>
      <c r="J69" s="541">
        <f>Заполнить!$H$24</f>
        <v>0</v>
      </c>
      <c r="K69" s="541"/>
      <c r="L69" s="541"/>
      <c r="M69" s="173"/>
      <c r="N69" s="1"/>
      <c r="O69" s="1"/>
      <c r="P69" s="1"/>
    </row>
    <row r="70" spans="1:16" ht="12.75" hidden="1">
      <c r="A70" s="164"/>
      <c r="B70" s="164"/>
      <c r="C70" s="542" t="s">
        <v>7</v>
      </c>
      <c r="D70" s="542"/>
      <c r="E70" s="542"/>
      <c r="F70" s="542"/>
      <c r="G70" s="542"/>
      <c r="H70" s="168" t="s">
        <v>8</v>
      </c>
      <c r="J70" s="542" t="s">
        <v>48</v>
      </c>
      <c r="K70" s="542"/>
      <c r="L70" s="542"/>
      <c r="M70" s="174"/>
      <c r="N70" s="1"/>
      <c r="O70" s="1"/>
      <c r="P70" s="1"/>
    </row>
    <row r="71" spans="1:16" ht="15.75" hidden="1">
      <c r="A71" s="164"/>
      <c r="B71" s="164"/>
      <c r="C71" s="540">
        <f>Заполнить!$B$25</f>
        <v>0</v>
      </c>
      <c r="D71" s="540"/>
      <c r="E71" s="540"/>
      <c r="F71" s="540"/>
      <c r="G71" s="540"/>
      <c r="H71" s="167"/>
      <c r="J71" s="541">
        <f>Заполнить!$H$25</f>
        <v>0</v>
      </c>
      <c r="K71" s="541"/>
      <c r="L71" s="541"/>
      <c r="M71" s="173"/>
      <c r="N71" s="1"/>
      <c r="O71" s="1"/>
      <c r="P71" s="1"/>
    </row>
    <row r="72" spans="1:16" ht="12.75" hidden="1">
      <c r="A72" s="164"/>
      <c r="B72" s="164"/>
      <c r="C72" s="542" t="s">
        <v>7</v>
      </c>
      <c r="D72" s="542"/>
      <c r="E72" s="542"/>
      <c r="F72" s="542"/>
      <c r="G72" s="542"/>
      <c r="H72" s="168" t="s">
        <v>8</v>
      </c>
      <c r="J72" s="542" t="s">
        <v>48</v>
      </c>
      <c r="K72" s="542"/>
      <c r="L72" s="542"/>
      <c r="M72" s="174"/>
      <c r="N72" s="1"/>
      <c r="O72" s="1"/>
      <c r="P72" s="1"/>
    </row>
    <row r="73" spans="1:16" ht="15.75" hidden="1">
      <c r="A73" s="164"/>
      <c r="B73" s="164"/>
      <c r="C73" s="540">
        <f>Заполнить!$B$26</f>
        <v>0</v>
      </c>
      <c r="D73" s="540"/>
      <c r="E73" s="540"/>
      <c r="F73" s="540"/>
      <c r="G73" s="540"/>
      <c r="H73" s="167"/>
      <c r="J73" s="541">
        <f>Заполнить!$H$26</f>
        <v>0</v>
      </c>
      <c r="K73" s="541"/>
      <c r="L73" s="541"/>
      <c r="M73" s="173"/>
      <c r="N73" s="1"/>
      <c r="O73" s="1"/>
      <c r="P73" s="1"/>
    </row>
    <row r="74" spans="1:16" ht="12.75" hidden="1">
      <c r="A74" s="161"/>
      <c r="B74" s="161"/>
      <c r="C74" s="542" t="s">
        <v>7</v>
      </c>
      <c r="D74" s="542"/>
      <c r="E74" s="542"/>
      <c r="F74" s="542"/>
      <c r="G74" s="542"/>
      <c r="H74" s="168" t="s">
        <v>8</v>
      </c>
      <c r="J74" s="542" t="s">
        <v>48</v>
      </c>
      <c r="K74" s="542"/>
      <c r="L74" s="542"/>
      <c r="M74" s="174"/>
      <c r="N74" s="1"/>
      <c r="O74" s="1"/>
      <c r="P74" s="1"/>
    </row>
    <row r="75" spans="1:16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2.75" customHeight="1">
      <c r="A76" s="522" t="str">
        <f>CONCATENATE("Усі цінності, пронумеровані в цьому інвентаризаційному описі з №",A30," до №",A32,",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№3,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76" s="522"/>
      <c r="C76" s="522"/>
      <c r="D76" s="522"/>
      <c r="E76" s="522"/>
      <c r="F76" s="522"/>
      <c r="G76" s="522"/>
      <c r="H76" s="522"/>
      <c r="I76" s="522"/>
      <c r="J76" s="522"/>
      <c r="K76" s="522"/>
      <c r="L76" s="522"/>
      <c r="M76" s="51"/>
      <c r="N76" s="51"/>
      <c r="O76" s="51"/>
      <c r="P76" s="51"/>
    </row>
    <row r="77" spans="1:16" ht="32.25" customHeight="1">
      <c r="A77" s="522"/>
      <c r="B77" s="522"/>
      <c r="C77" s="522"/>
      <c r="D77" s="522"/>
      <c r="E77" s="522"/>
      <c r="F77" s="522"/>
      <c r="G77" s="522"/>
      <c r="H77" s="522"/>
      <c r="I77" s="522"/>
      <c r="J77" s="522"/>
      <c r="K77" s="522"/>
      <c r="L77" s="522"/>
      <c r="M77" s="51"/>
      <c r="N77" s="51"/>
      <c r="O77" s="51"/>
      <c r="P77" s="51"/>
    </row>
    <row r="78" spans="1:16" ht="15.75">
      <c r="A78" s="17" t="s">
        <v>6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2.75">
      <c r="A79" s="2" t="str">
        <f>Заполнить!B6</f>
        <v>«21» грудня 2019 р. №</v>
      </c>
      <c r="B79" s="1"/>
      <c r="C79" s="1"/>
      <c r="D79" s="544">
        <f>C19</f>
        <v>0</v>
      </c>
      <c r="E79" s="544"/>
      <c r="F79" s="544"/>
      <c r="G79" s="1"/>
      <c r="H79" s="25"/>
      <c r="I79" s="1"/>
      <c r="J79" s="544">
        <f>K19</f>
        <v>0</v>
      </c>
      <c r="K79" s="544"/>
      <c r="L79" s="544"/>
      <c r="M79" s="53"/>
      <c r="N79" s="1"/>
      <c r="O79" s="1"/>
      <c r="P79" s="1"/>
    </row>
    <row r="80" spans="1:16" ht="12.75">
      <c r="A80" s="1"/>
      <c r="B80" s="1"/>
      <c r="C80" s="1"/>
      <c r="D80" s="518" t="s">
        <v>7</v>
      </c>
      <c r="E80" s="518"/>
      <c r="F80" s="518"/>
      <c r="G80" s="1"/>
      <c r="H80" s="95" t="s">
        <v>8</v>
      </c>
      <c r="I80" s="1"/>
      <c r="J80" s="518" t="s">
        <v>48</v>
      </c>
      <c r="K80" s="518"/>
      <c r="L80" s="518"/>
      <c r="M80" s="76"/>
      <c r="N80" s="1"/>
      <c r="O80" s="1"/>
      <c r="P80" s="1"/>
    </row>
    <row r="81" spans="1:16" ht="15.75">
      <c r="A81" s="6" t="s">
        <v>270</v>
      </c>
      <c r="B81" s="1"/>
      <c r="C81" s="1"/>
      <c r="D81" s="544"/>
      <c r="E81" s="544"/>
      <c r="F81" s="544"/>
      <c r="G81" s="1"/>
      <c r="H81" s="25"/>
      <c r="I81" s="1"/>
      <c r="J81" s="544"/>
      <c r="K81" s="544"/>
      <c r="L81" s="544"/>
      <c r="M81" s="53"/>
      <c r="N81" s="1"/>
      <c r="O81" s="1"/>
      <c r="P81" s="1"/>
    </row>
    <row r="82" spans="1:16" ht="12.75">
      <c r="A82" s="3" t="s">
        <v>271</v>
      </c>
      <c r="B82" s="1"/>
      <c r="C82" s="1"/>
      <c r="D82" s="518" t="s">
        <v>7</v>
      </c>
      <c r="E82" s="518"/>
      <c r="F82" s="518"/>
      <c r="G82" s="1"/>
      <c r="H82" s="95" t="s">
        <v>8</v>
      </c>
      <c r="I82" s="1"/>
      <c r="J82" s="518" t="s">
        <v>48</v>
      </c>
      <c r="K82" s="518"/>
      <c r="L82" s="518"/>
      <c r="M82" s="76"/>
      <c r="N82" s="1"/>
      <c r="O82" s="1"/>
      <c r="P82" s="1"/>
    </row>
    <row r="83" spans="1:16" ht="15.75">
      <c r="A83" s="6" t="s">
        <v>430</v>
      </c>
      <c r="B83" s="1"/>
      <c r="C83" s="1"/>
      <c r="D83" s="1"/>
      <c r="E83" s="1"/>
      <c r="F83" s="1"/>
      <c r="G83" s="1"/>
      <c r="H83" s="1"/>
      <c r="I83" s="1"/>
      <c r="J83" s="620"/>
      <c r="K83" s="620"/>
      <c r="L83" s="620"/>
      <c r="M83" s="14"/>
      <c r="N83" s="1"/>
      <c r="O83" s="1"/>
      <c r="P83" s="1"/>
    </row>
    <row r="84" spans="1:16" ht="12.75">
      <c r="A84" s="2" t="str">
        <f>Заполнить!B6</f>
        <v>«21» грудня 2019 р. №</v>
      </c>
      <c r="B84" s="1"/>
      <c r="C84" s="1"/>
      <c r="D84" s="544"/>
      <c r="E84" s="544"/>
      <c r="F84" s="544"/>
      <c r="G84" s="1"/>
      <c r="H84" s="25"/>
      <c r="I84" s="1"/>
      <c r="J84" s="544"/>
      <c r="K84" s="544"/>
      <c r="L84" s="544"/>
      <c r="M84" s="53"/>
      <c r="N84" s="1"/>
      <c r="O84" s="1"/>
      <c r="P84" s="1"/>
    </row>
    <row r="85" spans="1:16" ht="12.75">
      <c r="A85" s="3"/>
      <c r="B85" s="3"/>
      <c r="C85" s="1"/>
      <c r="D85" s="518" t="s">
        <v>7</v>
      </c>
      <c r="E85" s="518"/>
      <c r="F85" s="518"/>
      <c r="G85" s="1"/>
      <c r="H85" s="95" t="s">
        <v>8</v>
      </c>
      <c r="I85" s="1"/>
      <c r="J85" s="518" t="s">
        <v>48</v>
      </c>
      <c r="K85" s="518"/>
      <c r="L85" s="518"/>
      <c r="M85" s="76"/>
      <c r="N85" s="1"/>
      <c r="O85" s="1"/>
      <c r="P85" s="1"/>
    </row>
    <row r="86" spans="1:16" ht="12.75">
      <c r="A86" s="3" t="s">
        <v>39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30.75" customHeight="1">
      <c r="A87" s="627" t="s">
        <v>81</v>
      </c>
      <c r="B87" s="628"/>
      <c r="C87" s="628"/>
      <c r="D87" s="628"/>
      <c r="E87" s="628"/>
      <c r="F87" s="628"/>
      <c r="G87" s="628"/>
      <c r="H87" s="628"/>
      <c r="I87" s="628"/>
      <c r="J87" s="628"/>
      <c r="K87" s="628"/>
      <c r="L87" s="1"/>
      <c r="M87" s="1"/>
      <c r="N87" s="1"/>
      <c r="O87" s="1"/>
      <c r="P87" s="1"/>
    </row>
    <row r="89" spans="1:13" ht="15.75">
      <c r="A89" s="111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</row>
    <row r="90" spans="1:13" ht="12.75">
      <c r="A90" s="112"/>
      <c r="B90" s="14"/>
      <c r="C90" s="14"/>
      <c r="D90" s="621"/>
      <c r="E90" s="621"/>
      <c r="F90" s="621"/>
      <c r="G90" s="14"/>
      <c r="H90" s="14"/>
      <c r="I90" s="14"/>
      <c r="J90" s="621"/>
      <c r="K90" s="621"/>
      <c r="L90" s="621"/>
      <c r="M90" s="621"/>
    </row>
    <row r="91" spans="1:13" ht="12.75">
      <c r="A91" s="14"/>
      <c r="B91" s="14"/>
      <c r="C91" s="14"/>
      <c r="D91" s="562"/>
      <c r="E91" s="562"/>
      <c r="F91" s="562"/>
      <c r="G91" s="14"/>
      <c r="H91" s="28"/>
      <c r="I91" s="14"/>
      <c r="J91" s="562"/>
      <c r="K91" s="562"/>
      <c r="L91" s="562"/>
      <c r="M91" s="562"/>
    </row>
    <row r="92" spans="1:13" ht="15.75">
      <c r="A92" s="113"/>
      <c r="B92" s="14"/>
      <c r="C92" s="14"/>
      <c r="D92" s="621"/>
      <c r="E92" s="621"/>
      <c r="F92" s="621"/>
      <c r="G92" s="14"/>
      <c r="H92" s="14"/>
      <c r="I92" s="14"/>
      <c r="J92" s="621"/>
      <c r="K92" s="621"/>
      <c r="L92" s="621"/>
      <c r="M92" s="621"/>
    </row>
    <row r="93" spans="1:13" ht="12.75">
      <c r="A93" s="114"/>
      <c r="B93" s="14"/>
      <c r="C93" s="14"/>
      <c r="D93" s="562"/>
      <c r="E93" s="562"/>
      <c r="F93" s="562"/>
      <c r="G93" s="14"/>
      <c r="H93" s="28"/>
      <c r="I93" s="14"/>
      <c r="J93" s="562"/>
      <c r="K93" s="562"/>
      <c r="L93" s="562"/>
      <c r="M93" s="562"/>
    </row>
    <row r="94" spans="1:13" ht="15.75">
      <c r="A94" s="1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</row>
    <row r="95" spans="1:13" ht="12.75">
      <c r="A95" s="112"/>
      <c r="B95" s="14"/>
      <c r="C95" s="14"/>
      <c r="D95" s="621"/>
      <c r="E95" s="621"/>
      <c r="F95" s="621"/>
      <c r="G95" s="14"/>
      <c r="H95" s="14"/>
      <c r="I95" s="14"/>
      <c r="J95" s="621"/>
      <c r="K95" s="621"/>
      <c r="L95" s="621"/>
      <c r="M95" s="621"/>
    </row>
    <row r="96" spans="1:13" ht="12.75">
      <c r="A96" s="114"/>
      <c r="B96" s="114"/>
      <c r="C96" s="14"/>
      <c r="D96" s="562"/>
      <c r="E96" s="562"/>
      <c r="F96" s="562"/>
      <c r="G96" s="14"/>
      <c r="H96" s="28"/>
      <c r="I96" s="14"/>
      <c r="J96" s="562"/>
      <c r="K96" s="562"/>
      <c r="L96" s="562"/>
      <c r="M96" s="562"/>
    </row>
  </sheetData>
  <sheetProtection/>
  <mergeCells count="112">
    <mergeCell ref="J69:L69"/>
    <mergeCell ref="J70:L70"/>
    <mergeCell ref="J71:L71"/>
    <mergeCell ref="J72:L72"/>
    <mergeCell ref="J73:L73"/>
    <mergeCell ref="J74:L74"/>
    <mergeCell ref="J63:L63"/>
    <mergeCell ref="J64:L64"/>
    <mergeCell ref="J65:L65"/>
    <mergeCell ref="J66:L66"/>
    <mergeCell ref="J67:L67"/>
    <mergeCell ref="J68:L68"/>
    <mergeCell ref="J57:L57"/>
    <mergeCell ref="J58:L58"/>
    <mergeCell ref="J59:L59"/>
    <mergeCell ref="J60:L60"/>
    <mergeCell ref="J61:L61"/>
    <mergeCell ref="J62:L62"/>
    <mergeCell ref="J51:L51"/>
    <mergeCell ref="J52:L52"/>
    <mergeCell ref="J53:L53"/>
    <mergeCell ref="J54:L54"/>
    <mergeCell ref="J55:L55"/>
    <mergeCell ref="J56:L56"/>
    <mergeCell ref="J45:L45"/>
    <mergeCell ref="J46:L46"/>
    <mergeCell ref="J47:L47"/>
    <mergeCell ref="J48:L48"/>
    <mergeCell ref="J49:L49"/>
    <mergeCell ref="J50:L50"/>
    <mergeCell ref="C72:G72"/>
    <mergeCell ref="C73:G73"/>
    <mergeCell ref="C74:G74"/>
    <mergeCell ref="C69:G69"/>
    <mergeCell ref="C70:G70"/>
    <mergeCell ref="C71:G71"/>
    <mergeCell ref="C66:G66"/>
    <mergeCell ref="C67:G67"/>
    <mergeCell ref="C68:G68"/>
    <mergeCell ref="C63:G63"/>
    <mergeCell ref="C64:G64"/>
    <mergeCell ref="C65:G65"/>
    <mergeCell ref="C60:G60"/>
    <mergeCell ref="C61:G61"/>
    <mergeCell ref="C62:G62"/>
    <mergeCell ref="C57:G57"/>
    <mergeCell ref="C58:G58"/>
    <mergeCell ref="C59:G59"/>
    <mergeCell ref="C54:G54"/>
    <mergeCell ref="C55:G55"/>
    <mergeCell ref="C56:G56"/>
    <mergeCell ref="C51:G51"/>
    <mergeCell ref="C52:G52"/>
    <mergeCell ref="C53:G53"/>
    <mergeCell ref="C48:G48"/>
    <mergeCell ref="C49:G49"/>
    <mergeCell ref="C50:G50"/>
    <mergeCell ref="C45:G45"/>
    <mergeCell ref="C46:G46"/>
    <mergeCell ref="C47:G47"/>
    <mergeCell ref="A7:L7"/>
    <mergeCell ref="B11:C11"/>
    <mergeCell ref="A10:L10"/>
    <mergeCell ref="F27:F28"/>
    <mergeCell ref="I27:J27"/>
    <mergeCell ref="G11:H11"/>
    <mergeCell ref="G27:H27"/>
    <mergeCell ref="D27:D28"/>
    <mergeCell ref="E27:E28"/>
    <mergeCell ref="A8:L8"/>
    <mergeCell ref="A2:C2"/>
    <mergeCell ref="A76:L77"/>
    <mergeCell ref="A87:K87"/>
    <mergeCell ref="A3:C3"/>
    <mergeCell ref="A12:D12"/>
    <mergeCell ref="A14:M14"/>
    <mergeCell ref="A15:L17"/>
    <mergeCell ref="B27:C27"/>
    <mergeCell ref="A33:B33"/>
    <mergeCell ref="A27:A28"/>
    <mergeCell ref="A9:L9"/>
    <mergeCell ref="K19:L19"/>
    <mergeCell ref="K20:L20"/>
    <mergeCell ref="C19:F19"/>
    <mergeCell ref="C20:F20"/>
    <mergeCell ref="K27:K28"/>
    <mergeCell ref="L27:L28"/>
    <mergeCell ref="D90:F90"/>
    <mergeCell ref="J90:M90"/>
    <mergeCell ref="D91:F91"/>
    <mergeCell ref="J91:M91"/>
    <mergeCell ref="D92:F92"/>
    <mergeCell ref="J92:M92"/>
    <mergeCell ref="D93:F93"/>
    <mergeCell ref="J93:M93"/>
    <mergeCell ref="D95:F95"/>
    <mergeCell ref="J95:M95"/>
    <mergeCell ref="D96:F96"/>
    <mergeCell ref="J96:M96"/>
    <mergeCell ref="D79:F79"/>
    <mergeCell ref="D80:F80"/>
    <mergeCell ref="D81:F81"/>
    <mergeCell ref="J79:L79"/>
    <mergeCell ref="J80:L80"/>
    <mergeCell ref="J81:L81"/>
    <mergeCell ref="D82:F82"/>
    <mergeCell ref="D84:F84"/>
    <mergeCell ref="D85:F85"/>
    <mergeCell ref="J82:L82"/>
    <mergeCell ref="J83:L83"/>
    <mergeCell ref="J84:L84"/>
    <mergeCell ref="J85:L85"/>
  </mergeCells>
  <printOptions/>
  <pageMargins left="0.3" right="0.16" top="0.48" bottom="0.17" header="0.3" footer="0.24"/>
  <pageSetup horizontalDpi="600" verticalDpi="600" orientation="landscape" paperSize="9" r:id="rId2"/>
  <colBreaks count="1" manualBreakCount="1">
    <brk id="12" max="65535" man="1"/>
  </colBreaks>
  <ignoredErrors>
    <ignoredError sqref="G33:J33" formulaRange="1"/>
  </ignoredErrors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4"/>
  <dimension ref="A1:L58"/>
  <sheetViews>
    <sheetView zoomScalePageLayoutView="0" workbookViewId="0" topLeftCell="A1">
      <selection activeCell="F71" sqref="F71"/>
    </sheetView>
  </sheetViews>
  <sheetFormatPr defaultColWidth="9.00390625" defaultRowHeight="12.75"/>
  <cols>
    <col min="1" max="1" width="9.125" style="1" customWidth="1"/>
    <col min="2" max="2" width="26.00390625" style="1" customWidth="1"/>
    <col min="3" max="3" width="12.375" style="1" customWidth="1"/>
    <col min="4" max="4" width="9.125" style="1" customWidth="1"/>
    <col min="5" max="5" width="19.25390625" style="1" customWidth="1"/>
    <col min="6" max="16384" width="9.125" style="1" customWidth="1"/>
  </cols>
  <sheetData>
    <row r="1" spans="9:10" ht="12.75">
      <c r="I1" s="52" t="s">
        <v>45</v>
      </c>
      <c r="J1" s="2"/>
    </row>
    <row r="2" spans="1:10" ht="12.75">
      <c r="A2" s="517" t="str">
        <f>Заполнить!$B$3</f>
        <v>Петрівська селищна рада</v>
      </c>
      <c r="B2" s="517"/>
      <c r="C2" s="517"/>
      <c r="D2" s="517"/>
      <c r="I2" s="52" t="s">
        <v>46</v>
      </c>
      <c r="J2" s="2"/>
    </row>
    <row r="3" spans="1:10" ht="12.75">
      <c r="A3" s="520" t="s">
        <v>47</v>
      </c>
      <c r="B3" s="520"/>
      <c r="C3" s="520"/>
      <c r="D3" s="520"/>
      <c r="I3" s="52" t="s">
        <v>98</v>
      </c>
      <c r="J3" s="2"/>
    </row>
    <row r="4" ht="12.75"/>
    <row r="5" ht="12.75"/>
    <row r="6" spans="1:12" ht="15.75">
      <c r="A6" s="527" t="s">
        <v>93</v>
      </c>
      <c r="B6" s="527"/>
      <c r="C6" s="527"/>
      <c r="D6" s="527"/>
      <c r="E6" s="527"/>
      <c r="F6" s="527"/>
      <c r="G6" s="527"/>
      <c r="H6" s="527"/>
      <c r="I6" s="527"/>
      <c r="J6" s="527"/>
      <c r="K6" s="527"/>
      <c r="L6" s="527"/>
    </row>
    <row r="7" spans="1:12" ht="18.75">
      <c r="A7" s="527" t="s">
        <v>94</v>
      </c>
      <c r="B7" s="527"/>
      <c r="C7" s="527"/>
      <c r="D7" s="527"/>
      <c r="E7" s="527"/>
      <c r="F7" s="527"/>
      <c r="G7" s="527"/>
      <c r="H7" s="527"/>
      <c r="I7" s="527"/>
      <c r="J7" s="527"/>
      <c r="K7" s="527"/>
      <c r="L7" s="527"/>
    </row>
    <row r="8" spans="1:12" ht="12.75">
      <c r="A8" s="525" t="s">
        <v>95</v>
      </c>
      <c r="B8" s="525"/>
      <c r="C8" s="525"/>
      <c r="D8" s="525"/>
      <c r="E8" s="525"/>
      <c r="F8" s="525"/>
      <c r="G8" s="525"/>
      <c r="H8" s="525"/>
      <c r="I8" s="525"/>
      <c r="J8" s="525"/>
      <c r="K8" s="525"/>
      <c r="L8" s="525"/>
    </row>
    <row r="9" spans="1:12" s="30" customFormat="1" ht="12.75">
      <c r="A9" s="631" t="str">
        <f>Заполнить!$B$6</f>
        <v>«21» грудня 2019 р. №</v>
      </c>
      <c r="B9" s="631"/>
      <c r="C9" s="631"/>
      <c r="D9" s="631"/>
      <c r="E9" s="631"/>
      <c r="F9" s="631"/>
      <c r="G9" s="631"/>
      <c r="H9" s="631"/>
      <c r="I9" s="631"/>
      <c r="J9" s="631"/>
      <c r="K9" s="631"/>
      <c r="L9" s="631"/>
    </row>
    <row r="10" spans="1:12" ht="12.75">
      <c r="A10" s="525" t="s">
        <v>64</v>
      </c>
      <c r="B10" s="525"/>
      <c r="C10" s="525"/>
      <c r="D10" s="525"/>
      <c r="E10" s="525"/>
      <c r="F10" s="525"/>
      <c r="G10" s="525"/>
      <c r="H10" s="525"/>
      <c r="I10" s="525"/>
      <c r="J10" s="525"/>
      <c r="K10" s="525"/>
      <c r="L10" s="525"/>
    </row>
    <row r="12" ht="12.75">
      <c r="A12" s="1" t="str">
        <f>CONCATENATE("На підставі розпорядчого документа від ",Заполнить!B5,"  проведено інвентаризацію фактичної наявності  ")</f>
        <v>На підставі розпорядчого документа від «21» грудня 2019 р. №  проведено інвентаризацію фактичної наявності  </v>
      </c>
    </row>
    <row r="13" ht="12.75">
      <c r="A13" s="1" t="s">
        <v>96</v>
      </c>
    </row>
    <row r="14" spans="1:12" ht="26.25" customHeight="1">
      <c r="A14" s="533" t="s">
        <v>92</v>
      </c>
      <c r="B14" s="533" t="s">
        <v>88</v>
      </c>
      <c r="C14" s="533" t="s">
        <v>89</v>
      </c>
      <c r="D14" s="533" t="s">
        <v>75</v>
      </c>
      <c r="E14" s="533" t="s">
        <v>90</v>
      </c>
      <c r="F14" s="533" t="s">
        <v>10</v>
      </c>
      <c r="G14" s="533"/>
      <c r="H14" s="533"/>
      <c r="I14" s="533" t="s">
        <v>82</v>
      </c>
      <c r="J14" s="533"/>
      <c r="K14" s="533"/>
      <c r="L14" s="533"/>
    </row>
    <row r="15" spans="1:12" ht="12.75">
      <c r="A15" s="533"/>
      <c r="B15" s="533"/>
      <c r="C15" s="533"/>
      <c r="D15" s="533"/>
      <c r="E15" s="533"/>
      <c r="F15" s="533"/>
      <c r="G15" s="533"/>
      <c r="H15" s="533"/>
      <c r="I15" s="533"/>
      <c r="J15" s="533"/>
      <c r="K15" s="533"/>
      <c r="L15" s="533"/>
    </row>
    <row r="16" spans="1:12" ht="12.75">
      <c r="A16" s="533"/>
      <c r="B16" s="533"/>
      <c r="C16" s="533"/>
      <c r="D16" s="533"/>
      <c r="E16" s="533"/>
      <c r="F16" s="533"/>
      <c r="G16" s="533"/>
      <c r="H16" s="533"/>
      <c r="I16" s="533" t="s">
        <v>83</v>
      </c>
      <c r="J16" s="533"/>
      <c r="K16" s="533" t="s">
        <v>84</v>
      </c>
      <c r="L16" s="533"/>
    </row>
    <row r="17" spans="1:12" ht="51.75" customHeight="1">
      <c r="A17" s="533"/>
      <c r="B17" s="533"/>
      <c r="C17" s="533"/>
      <c r="D17" s="533"/>
      <c r="E17" s="533"/>
      <c r="F17" s="535" t="s">
        <v>91</v>
      </c>
      <c r="G17" s="535" t="s">
        <v>14</v>
      </c>
      <c r="H17" s="535" t="s">
        <v>15</v>
      </c>
      <c r="I17" s="535" t="s">
        <v>16</v>
      </c>
      <c r="J17" s="535" t="s">
        <v>56</v>
      </c>
      <c r="K17" s="535" t="s">
        <v>85</v>
      </c>
      <c r="L17" s="535" t="s">
        <v>56</v>
      </c>
    </row>
    <row r="18" spans="1:12" ht="12.75">
      <c r="A18" s="533"/>
      <c r="B18" s="533"/>
      <c r="C18" s="533"/>
      <c r="D18" s="533"/>
      <c r="E18" s="533"/>
      <c r="F18" s="535"/>
      <c r="G18" s="535"/>
      <c r="H18" s="535"/>
      <c r="I18" s="535"/>
      <c r="J18" s="535"/>
      <c r="K18" s="535"/>
      <c r="L18" s="535"/>
    </row>
    <row r="19" spans="1:12" ht="14.25">
      <c r="A19" s="55">
        <v>1</v>
      </c>
      <c r="B19" s="55">
        <v>2</v>
      </c>
      <c r="C19" s="55">
        <v>3</v>
      </c>
      <c r="D19" s="55">
        <v>4</v>
      </c>
      <c r="E19" s="55">
        <v>5</v>
      </c>
      <c r="F19" s="55">
        <v>6</v>
      </c>
      <c r="G19" s="55">
        <v>7</v>
      </c>
      <c r="H19" s="55">
        <v>8</v>
      </c>
      <c r="I19" s="55">
        <v>9</v>
      </c>
      <c r="J19" s="55">
        <v>10</v>
      </c>
      <c r="K19" s="55">
        <v>11</v>
      </c>
      <c r="L19" s="55">
        <v>12</v>
      </c>
    </row>
    <row r="20" spans="1:12" ht="15.75">
      <c r="A20" s="35">
        <v>1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ht="15.75">
      <c r="A21" s="35" t="s">
        <v>86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ht="15.75">
      <c r="A22" s="633" t="s">
        <v>87</v>
      </c>
      <c r="B22" s="633"/>
      <c r="C22" s="37" t="s">
        <v>22</v>
      </c>
      <c r="D22" s="37" t="s">
        <v>22</v>
      </c>
      <c r="E22" s="37" t="s">
        <v>22</v>
      </c>
      <c r="F22" s="37" t="s">
        <v>22</v>
      </c>
      <c r="G22" s="37" t="s">
        <v>22</v>
      </c>
      <c r="H22" s="37" t="s">
        <v>22</v>
      </c>
      <c r="I22" s="42"/>
      <c r="J22" s="42"/>
      <c r="K22" s="42"/>
      <c r="L22" s="42"/>
    </row>
    <row r="24" spans="1:8" ht="12.75">
      <c r="A24" s="1" t="s">
        <v>499</v>
      </c>
      <c r="D24" s="25"/>
      <c r="F24" s="544"/>
      <c r="G24" s="544"/>
      <c r="H24" s="544"/>
    </row>
    <row r="25" spans="1:8" ht="12.75">
      <c r="A25" s="1" t="s">
        <v>33</v>
      </c>
      <c r="D25" s="95" t="s">
        <v>8</v>
      </c>
      <c r="F25" s="518" t="s">
        <v>48</v>
      </c>
      <c r="G25" s="518"/>
      <c r="H25" s="518"/>
    </row>
    <row r="26" spans="1:8" ht="12.75">
      <c r="A26" s="161"/>
      <c r="B26" s="161"/>
      <c r="C26" s="161"/>
      <c r="D26" s="161"/>
      <c r="E26" s="161"/>
      <c r="F26" s="161"/>
      <c r="G26" s="161"/>
      <c r="H26" s="161"/>
    </row>
    <row r="27" spans="1:8" ht="15.75">
      <c r="A27" s="163" t="s">
        <v>137</v>
      </c>
      <c r="B27" s="164"/>
      <c r="C27" s="161"/>
      <c r="D27" s="175"/>
      <c r="E27" s="161"/>
      <c r="F27" s="541">
        <f>Заполнить!$H$12</f>
        <v>0</v>
      </c>
      <c r="G27" s="541"/>
      <c r="H27" s="541"/>
    </row>
    <row r="28" spans="1:8" ht="12.75">
      <c r="A28" s="176"/>
      <c r="B28" s="164"/>
      <c r="C28" s="161"/>
      <c r="D28" s="168" t="s">
        <v>8</v>
      </c>
      <c r="E28" s="161"/>
      <c r="F28" s="542" t="s">
        <v>48</v>
      </c>
      <c r="G28" s="542"/>
      <c r="H28" s="542"/>
    </row>
    <row r="29" spans="1:8" ht="15.75">
      <c r="A29" s="163" t="s">
        <v>138</v>
      </c>
      <c r="B29" s="164"/>
      <c r="C29" s="161"/>
      <c r="D29" s="175"/>
      <c r="E29" s="161"/>
      <c r="F29" s="541">
        <f>Заполнить!$H$13</f>
        <v>0</v>
      </c>
      <c r="G29" s="541"/>
      <c r="H29" s="541"/>
    </row>
    <row r="30" spans="1:8" ht="12.75">
      <c r="A30" s="164"/>
      <c r="B30" s="164"/>
      <c r="C30" s="161"/>
      <c r="D30" s="168" t="s">
        <v>8</v>
      </c>
      <c r="E30" s="161"/>
      <c r="F30" s="542" t="s">
        <v>48</v>
      </c>
      <c r="G30" s="542"/>
      <c r="H30" s="542"/>
    </row>
    <row r="31" spans="1:8" ht="15.75">
      <c r="A31" s="164"/>
      <c r="B31" s="164"/>
      <c r="C31" s="161"/>
      <c r="D31" s="175"/>
      <c r="E31" s="161"/>
      <c r="F31" s="541">
        <f>Заполнить!$H$14</f>
        <v>0</v>
      </c>
      <c r="G31" s="541"/>
      <c r="H31" s="541"/>
    </row>
    <row r="32" spans="1:8" ht="12.75">
      <c r="A32" s="164"/>
      <c r="B32" s="164"/>
      <c r="C32" s="161"/>
      <c r="D32" s="168" t="s">
        <v>8</v>
      </c>
      <c r="E32" s="161"/>
      <c r="F32" s="542" t="s">
        <v>48</v>
      </c>
      <c r="G32" s="542"/>
      <c r="H32" s="542"/>
    </row>
    <row r="33" spans="1:8" ht="15.75">
      <c r="A33" s="164"/>
      <c r="B33" s="164"/>
      <c r="C33" s="161"/>
      <c r="D33" s="175"/>
      <c r="E33" s="161"/>
      <c r="F33" s="541">
        <f>Заполнить!$H$15</f>
        <v>0</v>
      </c>
      <c r="G33" s="541"/>
      <c r="H33" s="541"/>
    </row>
    <row r="34" spans="1:8" ht="12.75">
      <c r="A34" s="164"/>
      <c r="B34" s="164"/>
      <c r="C34" s="161"/>
      <c r="D34" s="168" t="s">
        <v>8</v>
      </c>
      <c r="E34" s="161"/>
      <c r="F34" s="542" t="s">
        <v>48</v>
      </c>
      <c r="G34" s="542"/>
      <c r="H34" s="542"/>
    </row>
    <row r="35" spans="1:8" ht="15.75">
      <c r="A35" s="164"/>
      <c r="B35" s="164"/>
      <c r="C35" s="161"/>
      <c r="D35" s="175"/>
      <c r="E35" s="161"/>
      <c r="F35" s="541">
        <f>Заполнить!$H$16</f>
        <v>0</v>
      </c>
      <c r="G35" s="541"/>
      <c r="H35" s="541"/>
    </row>
    <row r="36" spans="1:8" ht="12.75">
      <c r="A36" s="164"/>
      <c r="B36" s="164"/>
      <c r="C36" s="161"/>
      <c r="D36" s="168" t="s">
        <v>8</v>
      </c>
      <c r="E36" s="161"/>
      <c r="F36" s="542" t="s">
        <v>48</v>
      </c>
      <c r="G36" s="542"/>
      <c r="H36" s="542"/>
    </row>
    <row r="37" spans="1:8" ht="15.75" hidden="1">
      <c r="A37" s="161"/>
      <c r="B37" s="161"/>
      <c r="C37" s="161"/>
      <c r="D37" s="175"/>
      <c r="E37" s="161"/>
      <c r="F37" s="541">
        <f>Заполнить!$H$17</f>
        <v>0</v>
      </c>
      <c r="G37" s="541"/>
      <c r="H37" s="541"/>
    </row>
    <row r="38" spans="4:8" ht="12.75" hidden="1">
      <c r="D38" s="168" t="s">
        <v>8</v>
      </c>
      <c r="E38" s="161"/>
      <c r="F38" s="542" t="s">
        <v>48</v>
      </c>
      <c r="G38" s="542"/>
      <c r="H38" s="542"/>
    </row>
    <row r="39" spans="4:8" ht="15.75" hidden="1">
      <c r="D39" s="175"/>
      <c r="E39" s="161"/>
      <c r="F39" s="541">
        <f>Заполнить!$H$18</f>
        <v>0</v>
      </c>
      <c r="G39" s="541"/>
      <c r="H39" s="541"/>
    </row>
    <row r="40" spans="4:8" ht="12.75" hidden="1">
      <c r="D40" s="168" t="s">
        <v>8</v>
      </c>
      <c r="E40" s="161"/>
      <c r="F40" s="542" t="s">
        <v>48</v>
      </c>
      <c r="G40" s="542"/>
      <c r="H40" s="542"/>
    </row>
    <row r="41" spans="4:8" ht="15.75" hidden="1">
      <c r="D41" s="175"/>
      <c r="E41" s="161"/>
      <c r="F41" s="541">
        <f>Заполнить!$H$19</f>
        <v>0</v>
      </c>
      <c r="G41" s="541"/>
      <c r="H41" s="541"/>
    </row>
    <row r="42" spans="4:8" ht="12.75" hidden="1">
      <c r="D42" s="168" t="s">
        <v>8</v>
      </c>
      <c r="E42" s="161"/>
      <c r="F42" s="542" t="s">
        <v>48</v>
      </c>
      <c r="G42" s="542"/>
      <c r="H42" s="542"/>
    </row>
    <row r="43" spans="4:8" ht="15.75" hidden="1">
      <c r="D43" s="175"/>
      <c r="E43" s="161"/>
      <c r="F43" s="541">
        <f>Заполнить!$H$20</f>
        <v>0</v>
      </c>
      <c r="G43" s="541"/>
      <c r="H43" s="541"/>
    </row>
    <row r="44" spans="4:8" ht="12.75" hidden="1">
      <c r="D44" s="168" t="s">
        <v>8</v>
      </c>
      <c r="E44" s="161"/>
      <c r="F44" s="542" t="s">
        <v>48</v>
      </c>
      <c r="G44" s="542"/>
      <c r="H44" s="542"/>
    </row>
    <row r="45" spans="4:8" ht="15.75" hidden="1">
      <c r="D45" s="175"/>
      <c r="E45" s="161"/>
      <c r="F45" s="541">
        <f>Заполнить!$H$21</f>
        <v>0</v>
      </c>
      <c r="G45" s="541"/>
      <c r="H45" s="541"/>
    </row>
    <row r="46" spans="4:8" ht="12.75" hidden="1">
      <c r="D46" s="168" t="s">
        <v>8</v>
      </c>
      <c r="E46" s="161"/>
      <c r="F46" s="542" t="s">
        <v>48</v>
      </c>
      <c r="G46" s="542"/>
      <c r="H46" s="542"/>
    </row>
    <row r="47" spans="4:8" ht="15.75" hidden="1">
      <c r="D47" s="175"/>
      <c r="E47" s="161"/>
      <c r="F47" s="541">
        <f>Заполнить!$H$22</f>
        <v>0</v>
      </c>
      <c r="G47" s="541"/>
      <c r="H47" s="541"/>
    </row>
    <row r="48" spans="4:8" ht="12.75" hidden="1">
      <c r="D48" s="168" t="s">
        <v>8</v>
      </c>
      <c r="E48" s="161"/>
      <c r="F48" s="542" t="s">
        <v>48</v>
      </c>
      <c r="G48" s="542"/>
      <c r="H48" s="542"/>
    </row>
    <row r="49" spans="4:8" ht="15.75" hidden="1">
      <c r="D49" s="175"/>
      <c r="E49" s="161"/>
      <c r="F49" s="541">
        <f>Заполнить!$H$23</f>
        <v>0</v>
      </c>
      <c r="G49" s="541"/>
      <c r="H49" s="541"/>
    </row>
    <row r="50" spans="4:8" ht="12.75" hidden="1">
      <c r="D50" s="168" t="s">
        <v>8</v>
      </c>
      <c r="E50" s="161"/>
      <c r="F50" s="542" t="s">
        <v>48</v>
      </c>
      <c r="G50" s="542"/>
      <c r="H50" s="542"/>
    </row>
    <row r="51" spans="4:8" ht="15.75" hidden="1">
      <c r="D51" s="175"/>
      <c r="E51" s="161"/>
      <c r="F51" s="541">
        <f>Заполнить!$H$24</f>
        <v>0</v>
      </c>
      <c r="G51" s="541"/>
      <c r="H51" s="541"/>
    </row>
    <row r="52" spans="4:8" ht="12.75" hidden="1">
      <c r="D52" s="168" t="s">
        <v>8</v>
      </c>
      <c r="E52" s="161"/>
      <c r="F52" s="542" t="s">
        <v>48</v>
      </c>
      <c r="G52" s="542"/>
      <c r="H52" s="542"/>
    </row>
    <row r="53" spans="4:8" ht="15.75" hidden="1">
      <c r="D53" s="175"/>
      <c r="E53" s="161"/>
      <c r="F53" s="541">
        <f>Заполнить!$H$25</f>
        <v>0</v>
      </c>
      <c r="G53" s="541"/>
      <c r="H53" s="541"/>
    </row>
    <row r="54" spans="4:8" ht="12.75" hidden="1">
      <c r="D54" s="168" t="s">
        <v>8</v>
      </c>
      <c r="E54" s="161"/>
      <c r="F54" s="542" t="s">
        <v>48</v>
      </c>
      <c r="G54" s="542"/>
      <c r="H54" s="542"/>
    </row>
    <row r="55" spans="4:8" ht="15.75" hidden="1">
      <c r="D55" s="175"/>
      <c r="E55" s="161"/>
      <c r="F55" s="541">
        <f>Заполнить!$H$26</f>
        <v>0</v>
      </c>
      <c r="G55" s="541"/>
      <c r="H55" s="541"/>
    </row>
    <row r="56" spans="4:8" ht="12.75" hidden="1">
      <c r="D56" s="168" t="s">
        <v>8</v>
      </c>
      <c r="E56" s="161"/>
      <c r="F56" s="542" t="s">
        <v>48</v>
      </c>
      <c r="G56" s="542"/>
      <c r="H56" s="542"/>
    </row>
    <row r="57" spans="1:2" ht="12.75">
      <c r="A57" s="25"/>
      <c r="B57" s="25"/>
    </row>
    <row r="58" ht="18.75">
      <c r="A58" s="22" t="s">
        <v>97</v>
      </c>
    </row>
  </sheetData>
  <sheetProtection/>
  <mergeCells count="56">
    <mergeCell ref="F55:H55"/>
    <mergeCell ref="F56:H56"/>
    <mergeCell ref="F49:H49"/>
    <mergeCell ref="F50:H50"/>
    <mergeCell ref="F51:H51"/>
    <mergeCell ref="F52:H52"/>
    <mergeCell ref="F53:H53"/>
    <mergeCell ref="F54:H54"/>
    <mergeCell ref="F43:H43"/>
    <mergeCell ref="F44:H44"/>
    <mergeCell ref="F45:H45"/>
    <mergeCell ref="F46:H46"/>
    <mergeCell ref="F47:H47"/>
    <mergeCell ref="F48:H48"/>
    <mergeCell ref="F37:H37"/>
    <mergeCell ref="F38:H38"/>
    <mergeCell ref="F39:H39"/>
    <mergeCell ref="F40:H40"/>
    <mergeCell ref="F41:H41"/>
    <mergeCell ref="F42:H42"/>
    <mergeCell ref="F33:H33"/>
    <mergeCell ref="F34:H34"/>
    <mergeCell ref="F35:H35"/>
    <mergeCell ref="F36:H36"/>
    <mergeCell ref="F24:H24"/>
    <mergeCell ref="F25:H25"/>
    <mergeCell ref="F27:H27"/>
    <mergeCell ref="F28:H28"/>
    <mergeCell ref="F29:H29"/>
    <mergeCell ref="F30:H30"/>
    <mergeCell ref="F31:H31"/>
    <mergeCell ref="F32:H32"/>
    <mergeCell ref="I14:L15"/>
    <mergeCell ref="A9:L9"/>
    <mergeCell ref="A10:L10"/>
    <mergeCell ref="A3:D3"/>
    <mergeCell ref="D14:D18"/>
    <mergeCell ref="F14:H16"/>
    <mergeCell ref="I16:J16"/>
    <mergeCell ref="K16:L16"/>
    <mergeCell ref="A2:D2"/>
    <mergeCell ref="A6:L6"/>
    <mergeCell ref="A7:L7"/>
    <mergeCell ref="A8:L8"/>
    <mergeCell ref="A22:B22"/>
    <mergeCell ref="B14:B18"/>
    <mergeCell ref="C14:C18"/>
    <mergeCell ref="E14:E18"/>
    <mergeCell ref="F17:F18"/>
    <mergeCell ref="A14:A18"/>
    <mergeCell ref="G17:G18"/>
    <mergeCell ref="H17:H18"/>
    <mergeCell ref="I17:I18"/>
    <mergeCell ref="J17:J18"/>
    <mergeCell ref="K17:K18"/>
    <mergeCell ref="L17:L18"/>
  </mergeCells>
  <printOptions/>
  <pageMargins left="0.16" right="0.16" top="0.3" bottom="0.18" header="0.3" footer="0.19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9"/>
  <dimension ref="A1:E177"/>
  <sheetViews>
    <sheetView zoomScalePageLayoutView="0" workbookViewId="0" topLeftCell="A29">
      <selection activeCell="C28" sqref="C28:D31"/>
    </sheetView>
  </sheetViews>
  <sheetFormatPr defaultColWidth="9.00390625" defaultRowHeight="12.75"/>
  <cols>
    <col min="2" max="2" width="23.375" style="0" customWidth="1"/>
    <col min="4" max="4" width="78.75390625" style="0" customWidth="1"/>
  </cols>
  <sheetData>
    <row r="1" spans="1:4" ht="17.25">
      <c r="A1" s="499" t="s">
        <v>272</v>
      </c>
      <c r="B1" s="500"/>
      <c r="C1" s="499" t="s">
        <v>273</v>
      </c>
      <c r="D1" s="500"/>
    </row>
    <row r="2" spans="1:4" ht="17.25">
      <c r="A2" s="106" t="s">
        <v>274</v>
      </c>
      <c r="B2" s="106" t="s">
        <v>275</v>
      </c>
      <c r="C2" s="106" t="s">
        <v>274</v>
      </c>
      <c r="D2" s="106" t="s">
        <v>275</v>
      </c>
    </row>
    <row r="3" spans="1:4" ht="17.25">
      <c r="A3" s="106">
        <v>1</v>
      </c>
      <c r="B3" s="106">
        <v>2</v>
      </c>
      <c r="C3" s="106">
        <v>3</v>
      </c>
      <c r="D3" s="106">
        <v>4</v>
      </c>
    </row>
    <row r="4" spans="1:4" ht="17.25">
      <c r="A4" s="499" t="s">
        <v>276</v>
      </c>
      <c r="B4" s="501"/>
      <c r="C4" s="501"/>
      <c r="D4" s="500"/>
    </row>
    <row r="5" spans="1:5" ht="17.25">
      <c r="A5" s="502">
        <v>10</v>
      </c>
      <c r="B5" s="502" t="s">
        <v>277</v>
      </c>
      <c r="C5" s="106">
        <v>1010</v>
      </c>
      <c r="D5" s="107" t="s">
        <v>501</v>
      </c>
      <c r="E5" t="str">
        <f>CONCATENATE(C5," ",D5)</f>
        <v>1010 Інвестиційна нерухомість</v>
      </c>
    </row>
    <row r="6" spans="1:5" ht="17.25">
      <c r="A6" s="503"/>
      <c r="B6" s="503"/>
      <c r="C6" s="106">
        <v>1011</v>
      </c>
      <c r="D6" s="107" t="s">
        <v>416</v>
      </c>
      <c r="E6" t="str">
        <f aca="true" t="shared" si="0" ref="E6:E69">CONCATENATE(C6," ",D6)</f>
        <v>1011 Земельні ділянки</v>
      </c>
    </row>
    <row r="7" spans="1:5" ht="17.25">
      <c r="A7" s="503"/>
      <c r="B7" s="503"/>
      <c r="C7" s="106">
        <v>1012</v>
      </c>
      <c r="D7" s="107" t="s">
        <v>417</v>
      </c>
      <c r="E7" t="str">
        <f t="shared" si="0"/>
        <v>1012 Капітальні витрати на поліпшення земель</v>
      </c>
    </row>
    <row r="8" spans="1:5" ht="17.25">
      <c r="A8" s="503"/>
      <c r="B8" s="503"/>
      <c r="C8" s="106">
        <v>1013</v>
      </c>
      <c r="D8" s="107" t="s">
        <v>502</v>
      </c>
      <c r="E8" t="str">
        <f t="shared" si="0"/>
        <v>1013 Будівлі, споруди та передавальні пристрої</v>
      </c>
    </row>
    <row r="9" spans="1:5" ht="17.25">
      <c r="A9" s="503"/>
      <c r="B9" s="503"/>
      <c r="C9" s="106">
        <v>1014</v>
      </c>
      <c r="D9" s="107" t="s">
        <v>418</v>
      </c>
      <c r="E9" t="str">
        <f t="shared" si="0"/>
        <v>1014 Машини та обладнання</v>
      </c>
    </row>
    <row r="10" spans="1:5" ht="17.25">
      <c r="A10" s="503"/>
      <c r="B10" s="503"/>
      <c r="C10" s="106">
        <v>1015</v>
      </c>
      <c r="D10" s="107" t="s">
        <v>419</v>
      </c>
      <c r="E10" t="str">
        <f t="shared" si="0"/>
        <v>1015 Транспортні засоби</v>
      </c>
    </row>
    <row r="11" spans="1:5" ht="17.25">
      <c r="A11" s="503"/>
      <c r="B11" s="503"/>
      <c r="C11" s="106">
        <v>1016</v>
      </c>
      <c r="D11" s="107" t="s">
        <v>503</v>
      </c>
      <c r="E11" t="str">
        <f t="shared" si="0"/>
        <v>1016 Інструменти, прилади, інвентар</v>
      </c>
    </row>
    <row r="12" spans="1:5" ht="17.25">
      <c r="A12" s="503"/>
      <c r="B12" s="503"/>
      <c r="C12" s="106">
        <v>1017</v>
      </c>
      <c r="D12" s="107" t="s">
        <v>504</v>
      </c>
      <c r="E12" t="str">
        <f t="shared" si="0"/>
        <v>1017 Тварини та багаторічні насадження</v>
      </c>
    </row>
    <row r="13" spans="1:5" ht="17.25">
      <c r="A13" s="504"/>
      <c r="B13" s="504"/>
      <c r="C13" s="106">
        <v>1018</v>
      </c>
      <c r="D13" s="107" t="s">
        <v>420</v>
      </c>
      <c r="E13" t="str">
        <f t="shared" si="0"/>
        <v>1018 Інші основні засоби</v>
      </c>
    </row>
    <row r="14" spans="1:5" ht="17.25">
      <c r="A14" s="502">
        <v>11</v>
      </c>
      <c r="B14" s="502" t="s">
        <v>278</v>
      </c>
      <c r="C14" s="106">
        <v>1111</v>
      </c>
      <c r="D14" s="107" t="s">
        <v>505</v>
      </c>
      <c r="E14" t="str">
        <f t="shared" si="0"/>
        <v>1111 Музейні фонди</v>
      </c>
    </row>
    <row r="15" spans="1:5" ht="17.25">
      <c r="A15" s="503"/>
      <c r="B15" s="503"/>
      <c r="C15" s="106">
        <v>1112</v>
      </c>
      <c r="D15" s="107" t="s">
        <v>421</v>
      </c>
      <c r="E15" t="str">
        <f t="shared" si="0"/>
        <v>1112 Бібліотечні фонди</v>
      </c>
    </row>
    <row r="16" spans="1:5" ht="17.25">
      <c r="A16" s="503"/>
      <c r="B16" s="503"/>
      <c r="C16" s="106">
        <v>1113</v>
      </c>
      <c r="D16" s="107" t="s">
        <v>422</v>
      </c>
      <c r="E16" t="str">
        <f t="shared" si="0"/>
        <v>1113 Малоцінні необоротні матеріальні активи</v>
      </c>
    </row>
    <row r="17" spans="1:5" ht="17.25">
      <c r="A17" s="503"/>
      <c r="B17" s="503"/>
      <c r="C17" s="106">
        <v>1114</v>
      </c>
      <c r="D17" s="107" t="s">
        <v>423</v>
      </c>
      <c r="E17" t="str">
        <f t="shared" si="0"/>
        <v>1114 Білизна, постільні речі, одяг та взуття</v>
      </c>
    </row>
    <row r="18" spans="1:5" ht="17.25">
      <c r="A18" s="503"/>
      <c r="B18" s="503"/>
      <c r="C18" s="106">
        <v>1115</v>
      </c>
      <c r="D18" s="107" t="s">
        <v>425</v>
      </c>
      <c r="E18" t="str">
        <f t="shared" si="0"/>
        <v>1115 Інвентарна тара</v>
      </c>
    </row>
    <row r="19" spans="1:5" ht="17.25">
      <c r="A19" s="503"/>
      <c r="B19" s="503"/>
      <c r="C19" s="106">
        <v>1116</v>
      </c>
      <c r="D19" s="107" t="s">
        <v>279</v>
      </c>
      <c r="E19" t="str">
        <f t="shared" si="0"/>
        <v>1116 Необоротні матеріальні активи спеціального призначення</v>
      </c>
    </row>
    <row r="20" spans="1:5" ht="17.25">
      <c r="A20" s="503"/>
      <c r="B20" s="503"/>
      <c r="C20" s="106">
        <v>1117</v>
      </c>
      <c r="D20" s="107" t="s">
        <v>424</v>
      </c>
      <c r="E20" t="str">
        <f t="shared" si="0"/>
        <v>1117 Природні ресурси</v>
      </c>
    </row>
    <row r="21" spans="1:5" ht="17.25">
      <c r="A21" s="503"/>
      <c r="B21" s="503"/>
      <c r="C21" s="106">
        <v>1118</v>
      </c>
      <c r="D21" s="107" t="s">
        <v>506</v>
      </c>
      <c r="E21" t="str">
        <f t="shared" si="0"/>
        <v>1118 Інші необоротні матеріальні активи</v>
      </c>
    </row>
    <row r="22" spans="1:5" ht="17.25">
      <c r="A22" s="504"/>
      <c r="B22" s="504"/>
      <c r="C22" s="106">
        <v>1211</v>
      </c>
      <c r="D22" s="107" t="s">
        <v>522</v>
      </c>
      <c r="E22" t="str">
        <f t="shared" si="0"/>
        <v>1211 Авторське та суміжні з ним права</v>
      </c>
    </row>
    <row r="23" spans="1:5" ht="17.25">
      <c r="A23" s="502">
        <v>12</v>
      </c>
      <c r="B23" s="502" t="s">
        <v>280</v>
      </c>
      <c r="C23" s="106">
        <v>1212</v>
      </c>
      <c r="D23" s="107" t="s">
        <v>523</v>
      </c>
      <c r="E23" t="str">
        <f t="shared" si="0"/>
        <v>1212 Права користування природними ресурсами</v>
      </c>
    </row>
    <row r="24" spans="1:5" ht="17.25">
      <c r="A24" s="504"/>
      <c r="B24" s="504"/>
      <c r="C24" s="106">
        <v>1213</v>
      </c>
      <c r="D24" s="107" t="s">
        <v>524</v>
      </c>
      <c r="E24" t="str">
        <f t="shared" si="0"/>
        <v>1213 Права на знаки для товарів і послуг</v>
      </c>
    </row>
    <row r="25" spans="1:5" ht="17.25">
      <c r="A25" s="502"/>
      <c r="B25" s="502"/>
      <c r="C25" s="106">
        <v>1214</v>
      </c>
      <c r="D25" s="107" t="s">
        <v>525</v>
      </c>
      <c r="E25" t="str">
        <f t="shared" si="0"/>
        <v>1214 Права користування майном</v>
      </c>
    </row>
    <row r="26" spans="1:5" ht="17.25">
      <c r="A26" s="503"/>
      <c r="B26" s="503"/>
      <c r="C26" s="106">
        <v>1215</v>
      </c>
      <c r="D26" s="107" t="s">
        <v>526</v>
      </c>
      <c r="E26" t="str">
        <f t="shared" si="0"/>
        <v>1215 Права на об'єкти промислової власності</v>
      </c>
    </row>
    <row r="27" spans="1:5" ht="17.25">
      <c r="A27" s="504"/>
      <c r="B27" s="504"/>
      <c r="C27" s="106">
        <v>1216</v>
      </c>
      <c r="D27" s="107" t="s">
        <v>435</v>
      </c>
      <c r="E27" t="str">
        <f t="shared" si="0"/>
        <v>1216 Інші нематеріальні активи</v>
      </c>
    </row>
    <row r="28" spans="1:5" ht="17.25">
      <c r="A28" s="502">
        <v>14</v>
      </c>
      <c r="B28" s="502" t="s">
        <v>281</v>
      </c>
      <c r="C28" s="106">
        <v>1311</v>
      </c>
      <c r="D28" s="107" t="s">
        <v>432</v>
      </c>
      <c r="E28" t="str">
        <f t="shared" si="0"/>
        <v>1311 Капітальні інвестиції в основні засоби</v>
      </c>
    </row>
    <row r="29" spans="1:5" ht="17.25">
      <c r="A29" s="503"/>
      <c r="B29" s="503"/>
      <c r="C29" s="106">
        <v>1312</v>
      </c>
      <c r="D29" s="107" t="s">
        <v>433</v>
      </c>
      <c r="E29" t="str">
        <f t="shared" si="0"/>
        <v>1312 Капітальні інвестиції в інші необоротні матеріальні активи</v>
      </c>
    </row>
    <row r="30" spans="1:5" ht="17.25">
      <c r="A30" s="504"/>
      <c r="B30" s="504"/>
      <c r="C30" s="106">
        <v>1313</v>
      </c>
      <c r="D30" s="107" t="s">
        <v>434</v>
      </c>
      <c r="E30" t="str">
        <f t="shared" si="0"/>
        <v>1313 Капітальні інвестиції в нематеріальні активи</v>
      </c>
    </row>
    <row r="31" spans="1:5" ht="17.25">
      <c r="A31" s="502"/>
      <c r="B31" s="502"/>
      <c r="C31" s="106">
        <v>1314</v>
      </c>
      <c r="D31" s="107" t="s">
        <v>527</v>
      </c>
      <c r="E31" t="str">
        <f t="shared" si="0"/>
        <v>1314 Капітальні інвестиції в довгострокові біологічні активи</v>
      </c>
    </row>
    <row r="32" spans="1:5" ht="17.25">
      <c r="A32" s="504"/>
      <c r="B32" s="504"/>
      <c r="C32" s="106"/>
      <c r="D32" s="107"/>
      <c r="E32" t="str">
        <f t="shared" si="0"/>
        <v> </v>
      </c>
    </row>
    <row r="33" spans="1:5" ht="17.25">
      <c r="A33" s="499" t="s">
        <v>282</v>
      </c>
      <c r="B33" s="501"/>
      <c r="C33" s="501"/>
      <c r="D33" s="500"/>
      <c r="E33" t="str">
        <f t="shared" si="0"/>
        <v> </v>
      </c>
    </row>
    <row r="34" spans="1:5" ht="17.25">
      <c r="A34" s="502"/>
      <c r="B34" s="502"/>
      <c r="C34" s="106">
        <v>1511</v>
      </c>
      <c r="D34" s="107" t="s">
        <v>439</v>
      </c>
      <c r="E34" t="str">
        <f t="shared" si="0"/>
        <v>1511 Продукти харчування</v>
      </c>
    </row>
    <row r="35" spans="1:5" ht="17.25">
      <c r="A35" s="503"/>
      <c r="B35" s="503"/>
      <c r="C35" s="106">
        <v>1512</v>
      </c>
      <c r="D35" s="107" t="s">
        <v>507</v>
      </c>
      <c r="E35" t="str">
        <f t="shared" si="0"/>
        <v>1512 Медикаменти та перев'язувальні матеріали</v>
      </c>
    </row>
    <row r="36" spans="1:5" ht="17.25">
      <c r="A36" s="503"/>
      <c r="B36" s="503"/>
      <c r="C36" s="106">
        <v>1513</v>
      </c>
      <c r="D36" s="107" t="s">
        <v>437</v>
      </c>
      <c r="E36" t="str">
        <f t="shared" si="0"/>
        <v>1513 Будівельні матеріали</v>
      </c>
    </row>
    <row r="37" spans="1:5" ht="17.25">
      <c r="A37" s="503"/>
      <c r="B37" s="503"/>
      <c r="C37" s="106">
        <v>1514</v>
      </c>
      <c r="D37" s="107" t="s">
        <v>508</v>
      </c>
      <c r="E37" t="str">
        <f t="shared" si="0"/>
        <v>1514 Пально-мастильні матеріали</v>
      </c>
    </row>
    <row r="38" spans="1:5" ht="17.25">
      <c r="A38" s="504"/>
      <c r="B38" s="504"/>
      <c r="C38" s="106">
        <v>1515</v>
      </c>
      <c r="D38" s="107" t="s">
        <v>509</v>
      </c>
      <c r="E38" t="str">
        <f t="shared" si="0"/>
        <v>1515 Запасні частини</v>
      </c>
    </row>
    <row r="39" spans="1:5" ht="17.25">
      <c r="A39" s="502"/>
      <c r="B39" s="502"/>
      <c r="C39" s="106">
        <v>1516</v>
      </c>
      <c r="D39" s="107" t="s">
        <v>440</v>
      </c>
      <c r="E39" t="str">
        <f t="shared" si="0"/>
        <v>1516 Тара</v>
      </c>
    </row>
    <row r="40" spans="1:5" ht="17.25">
      <c r="A40" s="503"/>
      <c r="B40" s="503"/>
      <c r="C40" s="106">
        <v>1517</v>
      </c>
      <c r="D40" s="107" t="s">
        <v>436</v>
      </c>
      <c r="E40" t="str">
        <f t="shared" si="0"/>
        <v>1517 Сировина і матеріали</v>
      </c>
    </row>
    <row r="41" spans="1:5" ht="17.25">
      <c r="A41" s="503"/>
      <c r="B41" s="503"/>
      <c r="C41" s="106">
        <v>1518</v>
      </c>
      <c r="D41" s="107" t="s">
        <v>438</v>
      </c>
      <c r="E41" t="str">
        <f t="shared" si="0"/>
        <v>1518 Інші виробничі запаси</v>
      </c>
    </row>
    <row r="42" spans="1:5" ht="17.25">
      <c r="A42" s="503"/>
      <c r="B42" s="503"/>
      <c r="C42" s="106">
        <v>1811</v>
      </c>
      <c r="D42" s="107" t="s">
        <v>510</v>
      </c>
      <c r="E42" t="str">
        <f t="shared" si="0"/>
        <v>1811 Готова продукція</v>
      </c>
    </row>
    <row r="43" spans="1:5" ht="17.25">
      <c r="A43" s="503"/>
      <c r="B43" s="503"/>
      <c r="C43" s="106">
        <v>1812</v>
      </c>
      <c r="D43" s="107" t="s">
        <v>283</v>
      </c>
      <c r="E43" t="str">
        <f t="shared" si="0"/>
        <v>1812 Малоцінні та швидкозношувані предмети</v>
      </c>
    </row>
    <row r="44" spans="1:5" ht="17.25">
      <c r="A44" s="503"/>
      <c r="B44" s="503"/>
      <c r="C44" s="106">
        <v>1813</v>
      </c>
      <c r="D44" s="107" t="s">
        <v>511</v>
      </c>
      <c r="E44" t="str">
        <f t="shared" si="0"/>
        <v>1813 Виключено</v>
      </c>
    </row>
    <row r="45" spans="1:5" ht="17.25">
      <c r="A45" s="503"/>
      <c r="B45" s="503"/>
      <c r="C45" s="106">
        <v>1814</v>
      </c>
      <c r="D45" s="107" t="s">
        <v>284</v>
      </c>
      <c r="E45" t="str">
        <f t="shared" si="0"/>
        <v>1814 Державні матеріальні резерви та запаси</v>
      </c>
    </row>
    <row r="46" spans="1:5" ht="17.25">
      <c r="A46" s="504"/>
      <c r="B46" s="504"/>
      <c r="C46" s="106">
        <v>1815</v>
      </c>
      <c r="D46" s="107" t="s">
        <v>512</v>
      </c>
      <c r="E46" t="str">
        <f t="shared" si="0"/>
        <v>1815 Активи для розподілу, передачі, продажу</v>
      </c>
    </row>
    <row r="47" spans="1:5" ht="17.25">
      <c r="A47" s="502"/>
      <c r="B47" s="502"/>
      <c r="C47" s="106">
        <v>1816</v>
      </c>
      <c r="D47" s="107" t="s">
        <v>513</v>
      </c>
      <c r="E47" t="str">
        <f t="shared" si="0"/>
        <v>1816 Інші нефінансові активи</v>
      </c>
    </row>
    <row r="48" spans="1:5" ht="17.25">
      <c r="A48" s="504"/>
      <c r="B48" s="504"/>
      <c r="C48" s="106"/>
      <c r="D48" s="107"/>
      <c r="E48" t="str">
        <f t="shared" si="0"/>
        <v> </v>
      </c>
    </row>
    <row r="49" spans="1:5" ht="17.25">
      <c r="A49" s="502"/>
      <c r="B49" s="502"/>
      <c r="C49" s="106"/>
      <c r="D49" s="107"/>
      <c r="E49" t="str">
        <f t="shared" si="0"/>
        <v> </v>
      </c>
    </row>
    <row r="50" spans="1:5" ht="17.25">
      <c r="A50" s="503"/>
      <c r="B50" s="503"/>
      <c r="C50" s="106"/>
      <c r="D50" s="107"/>
      <c r="E50" t="str">
        <f t="shared" si="0"/>
        <v> </v>
      </c>
    </row>
    <row r="51" spans="1:5" ht="17.25">
      <c r="A51" s="503"/>
      <c r="B51" s="503"/>
      <c r="C51" s="106"/>
      <c r="D51" s="107"/>
      <c r="E51" t="str">
        <f t="shared" si="0"/>
        <v> </v>
      </c>
    </row>
    <row r="52" spans="1:5" ht="17.25">
      <c r="A52" s="503"/>
      <c r="B52" s="503"/>
      <c r="C52" s="106"/>
      <c r="D52" s="107"/>
      <c r="E52" t="str">
        <f t="shared" si="0"/>
        <v> </v>
      </c>
    </row>
    <row r="53" spans="1:5" ht="17.25">
      <c r="A53" s="503"/>
      <c r="B53" s="503"/>
      <c r="C53" s="106"/>
      <c r="D53" s="107"/>
      <c r="E53" t="str">
        <f t="shared" si="0"/>
        <v> </v>
      </c>
    </row>
    <row r="54" spans="1:5" ht="17.25">
      <c r="A54" s="503"/>
      <c r="B54" s="503"/>
      <c r="C54" s="106"/>
      <c r="D54" s="107"/>
      <c r="E54" t="str">
        <f t="shared" si="0"/>
        <v> </v>
      </c>
    </row>
    <row r="55" spans="1:5" ht="17.25">
      <c r="A55" s="503"/>
      <c r="B55" s="503"/>
      <c r="C55" s="106"/>
      <c r="D55" s="107"/>
      <c r="E55" t="str">
        <f t="shared" si="0"/>
        <v> </v>
      </c>
    </row>
    <row r="56" spans="1:5" ht="17.25">
      <c r="A56" s="503"/>
      <c r="B56" s="503"/>
      <c r="C56" s="106"/>
      <c r="D56" s="107"/>
      <c r="E56" t="str">
        <f t="shared" si="0"/>
        <v> </v>
      </c>
    </row>
    <row r="57" spans="1:5" ht="17.25">
      <c r="A57" s="504"/>
      <c r="B57" s="504"/>
      <c r="C57" s="106"/>
      <c r="D57" s="107"/>
      <c r="E57" t="str">
        <f t="shared" si="0"/>
        <v> </v>
      </c>
    </row>
    <row r="58" spans="1:5" ht="17.25">
      <c r="A58" s="106"/>
      <c r="B58" s="106"/>
      <c r="C58" s="106"/>
      <c r="D58" s="107"/>
      <c r="E58" t="str">
        <f t="shared" si="0"/>
        <v> </v>
      </c>
    </row>
    <row r="59" spans="1:5" ht="17.25">
      <c r="A59" s="106"/>
      <c r="B59" s="106"/>
      <c r="C59" s="106"/>
      <c r="D59" s="107"/>
      <c r="E59" t="str">
        <f t="shared" si="0"/>
        <v> </v>
      </c>
    </row>
    <row r="60" spans="1:5" ht="17.25">
      <c r="A60" s="502"/>
      <c r="B60" s="502"/>
      <c r="C60" s="106"/>
      <c r="D60" s="107"/>
      <c r="E60" t="str">
        <f t="shared" si="0"/>
        <v> </v>
      </c>
    </row>
    <row r="61" spans="1:5" ht="17.25">
      <c r="A61" s="504"/>
      <c r="B61" s="504"/>
      <c r="C61" s="106"/>
      <c r="D61" s="107"/>
      <c r="E61" t="str">
        <f t="shared" si="0"/>
        <v> </v>
      </c>
    </row>
    <row r="62" spans="1:5" ht="17.25">
      <c r="A62" s="499" t="s">
        <v>441</v>
      </c>
      <c r="B62" s="501"/>
      <c r="C62" s="501"/>
      <c r="D62" s="500"/>
      <c r="E62" t="str">
        <f t="shared" si="0"/>
        <v> </v>
      </c>
    </row>
    <row r="63" spans="1:5" ht="17.25">
      <c r="A63" s="502"/>
      <c r="B63" s="502"/>
      <c r="C63" s="106">
        <v>2211</v>
      </c>
      <c r="D63" s="107" t="s">
        <v>514</v>
      </c>
      <c r="E63" t="str">
        <f t="shared" si="0"/>
        <v>2211 Готівка у національній валюті</v>
      </c>
    </row>
    <row r="64" spans="1:5" ht="17.25">
      <c r="A64" s="504"/>
      <c r="B64" s="504"/>
      <c r="C64" s="106">
        <v>2212</v>
      </c>
      <c r="D64" s="107" t="s">
        <v>515</v>
      </c>
      <c r="E64" t="str">
        <f t="shared" si="0"/>
        <v>2212 Готівка в іноземній валюті</v>
      </c>
    </row>
    <row r="65" spans="1:5" ht="17.25">
      <c r="A65" s="502"/>
      <c r="B65" s="505"/>
      <c r="C65" s="106">
        <v>2213</v>
      </c>
      <c r="D65" s="107" t="s">
        <v>516</v>
      </c>
      <c r="E65" t="str">
        <f t="shared" si="0"/>
        <v>2213 Грошові документи у національній валюті</v>
      </c>
    </row>
    <row r="66" spans="1:5" ht="17.25">
      <c r="A66" s="503"/>
      <c r="B66" s="506"/>
      <c r="C66" s="106">
        <v>2214</v>
      </c>
      <c r="D66" s="107" t="s">
        <v>517</v>
      </c>
      <c r="E66" t="str">
        <f t="shared" si="0"/>
        <v>2214 Грошові документи в іноземній валюті</v>
      </c>
    </row>
    <row r="67" spans="1:5" ht="17.25">
      <c r="A67" s="503"/>
      <c r="B67" s="506"/>
      <c r="C67" s="106">
        <v>2215</v>
      </c>
      <c r="D67" s="107" t="s">
        <v>518</v>
      </c>
      <c r="E67" t="str">
        <f t="shared" si="0"/>
        <v>2215 Грошові кошти в дорозі у національній валюті</v>
      </c>
    </row>
    <row r="68" spans="1:5" ht="17.25">
      <c r="A68" s="503"/>
      <c r="B68" s="506"/>
      <c r="C68" s="106">
        <v>2216</v>
      </c>
      <c r="D68" s="107" t="s">
        <v>519</v>
      </c>
      <c r="E68" t="str">
        <f t="shared" si="0"/>
        <v>2216 Грошові кошти в дорозі в іноземній валюті</v>
      </c>
    </row>
    <row r="69" spans="1:5" ht="17.25">
      <c r="A69" s="503"/>
      <c r="B69" s="506"/>
      <c r="C69" s="106"/>
      <c r="D69" s="107"/>
      <c r="E69" t="str">
        <f t="shared" si="0"/>
        <v> </v>
      </c>
    </row>
    <row r="70" spans="1:5" ht="17.25">
      <c r="A70" s="503"/>
      <c r="B70" s="506"/>
      <c r="C70" s="106"/>
      <c r="D70" s="107"/>
      <c r="E70" t="str">
        <f aca="true" t="shared" si="1" ref="E70:E133">CONCATENATE(C70," ",D70)</f>
        <v> </v>
      </c>
    </row>
    <row r="71" spans="1:5" ht="17.25">
      <c r="A71" s="503"/>
      <c r="B71" s="506"/>
      <c r="C71" s="106"/>
      <c r="D71" s="107"/>
      <c r="E71" t="str">
        <f t="shared" si="1"/>
        <v> </v>
      </c>
    </row>
    <row r="72" spans="1:5" ht="17.25">
      <c r="A72" s="504"/>
      <c r="B72" s="507"/>
      <c r="C72" s="106"/>
      <c r="D72" s="107"/>
      <c r="E72" t="str">
        <f t="shared" si="1"/>
        <v> </v>
      </c>
    </row>
    <row r="73" spans="1:5" ht="17.25">
      <c r="A73" s="502">
        <v>32</v>
      </c>
      <c r="B73" s="505" t="s">
        <v>285</v>
      </c>
      <c r="C73" s="106">
        <v>2313</v>
      </c>
      <c r="D73" s="107" t="s">
        <v>442</v>
      </c>
      <c r="E73" t="str">
        <f t="shared" si="1"/>
        <v>2313 Реєстраційні рахунки</v>
      </c>
    </row>
    <row r="74" spans="1:5" ht="17.25">
      <c r="A74" s="503"/>
      <c r="B74" s="506"/>
      <c r="C74" s="106">
        <v>2314</v>
      </c>
      <c r="D74" s="107" t="s">
        <v>520</v>
      </c>
      <c r="E74" t="str">
        <f t="shared" si="1"/>
        <v>2314 Інші рахунки в Казначействі</v>
      </c>
    </row>
    <row r="75" spans="1:5" ht="17.25">
      <c r="A75" s="503"/>
      <c r="B75" s="506"/>
      <c r="C75" s="106">
        <v>2315</v>
      </c>
      <c r="D75" s="107" t="s">
        <v>521</v>
      </c>
      <c r="E75" t="str">
        <f t="shared" si="1"/>
        <v>2315 Рахунки для обліку депозитних сум</v>
      </c>
    </row>
    <row r="76" spans="1:5" ht="17.25">
      <c r="A76" s="503"/>
      <c r="B76" s="506"/>
      <c r="C76" s="106"/>
      <c r="D76" s="107"/>
      <c r="E76" t="str">
        <f t="shared" si="1"/>
        <v> </v>
      </c>
    </row>
    <row r="77" spans="1:5" ht="17.25">
      <c r="A77" s="503"/>
      <c r="B77" s="506"/>
      <c r="C77" s="106"/>
      <c r="D77" s="107"/>
      <c r="E77" t="str">
        <f t="shared" si="1"/>
        <v> </v>
      </c>
    </row>
    <row r="78" spans="1:5" ht="17.25">
      <c r="A78" s="503"/>
      <c r="B78" s="506"/>
      <c r="C78" s="106"/>
      <c r="D78" s="107"/>
      <c r="E78" t="str">
        <f t="shared" si="1"/>
        <v> </v>
      </c>
    </row>
    <row r="79" spans="1:5" ht="17.25">
      <c r="A79" s="503"/>
      <c r="B79" s="506"/>
      <c r="C79" s="106"/>
      <c r="D79" s="107"/>
      <c r="E79" t="str">
        <f t="shared" si="1"/>
        <v> </v>
      </c>
    </row>
    <row r="80" spans="1:5" ht="17.25">
      <c r="A80" s="504"/>
      <c r="B80" s="507"/>
      <c r="C80" s="106"/>
      <c r="D80" s="107"/>
      <c r="E80" t="str">
        <f t="shared" si="1"/>
        <v> </v>
      </c>
    </row>
    <row r="81" spans="1:5" ht="17.25">
      <c r="A81" s="502">
        <v>33</v>
      </c>
      <c r="B81" s="502" t="s">
        <v>286</v>
      </c>
      <c r="C81" s="106">
        <v>331</v>
      </c>
      <c r="D81" s="107" t="s">
        <v>287</v>
      </c>
      <c r="E81" t="str">
        <f t="shared" si="1"/>
        <v>331 Грошові документи в національній валюті </v>
      </c>
    </row>
    <row r="82" spans="1:5" ht="17.25">
      <c r="A82" s="503"/>
      <c r="B82" s="503"/>
      <c r="C82" s="106">
        <v>332</v>
      </c>
      <c r="D82" s="107" t="s">
        <v>288</v>
      </c>
      <c r="E82" t="str">
        <f t="shared" si="1"/>
        <v>332 Грошові документи в іноземній валюті </v>
      </c>
    </row>
    <row r="83" spans="1:5" ht="17.25">
      <c r="A83" s="503"/>
      <c r="B83" s="503"/>
      <c r="C83" s="106">
        <v>333</v>
      </c>
      <c r="D83" s="107" t="s">
        <v>289</v>
      </c>
      <c r="E83" t="str">
        <f t="shared" si="1"/>
        <v>333 Грошові кошти в дорозі в національній валюті </v>
      </c>
    </row>
    <row r="84" spans="1:5" ht="17.25">
      <c r="A84" s="504"/>
      <c r="B84" s="504"/>
      <c r="C84" s="106">
        <v>334</v>
      </c>
      <c r="D84" s="107" t="s">
        <v>290</v>
      </c>
      <c r="E84" t="str">
        <f t="shared" si="1"/>
        <v>334 Грошові кошти в дорозі в іноземній валюті </v>
      </c>
    </row>
    <row r="85" spans="1:5" ht="17.25">
      <c r="A85" s="502">
        <v>34</v>
      </c>
      <c r="B85" s="502" t="s">
        <v>291</v>
      </c>
      <c r="C85" s="106">
        <v>341</v>
      </c>
      <c r="D85" s="107" t="s">
        <v>292</v>
      </c>
      <c r="E85" t="str">
        <f t="shared" si="1"/>
        <v>341 Векселі, одержані в національній валюті </v>
      </c>
    </row>
    <row r="86" spans="1:5" ht="17.25">
      <c r="A86" s="504"/>
      <c r="B86" s="504"/>
      <c r="C86" s="106">
        <v>342</v>
      </c>
      <c r="D86" s="107" t="s">
        <v>293</v>
      </c>
      <c r="E86" t="str">
        <f t="shared" si="1"/>
        <v>342 Векселі, одержані в іноземній валюті </v>
      </c>
    </row>
    <row r="87" spans="1:5" ht="51.75">
      <c r="A87" s="106">
        <v>35</v>
      </c>
      <c r="B87" s="106" t="s">
        <v>294</v>
      </c>
      <c r="C87" s="106">
        <v>351</v>
      </c>
      <c r="D87" s="107" t="s">
        <v>295</v>
      </c>
      <c r="E87" t="str">
        <f t="shared" si="1"/>
        <v>351 Розрахунки із замовниками з авансів на науково-дослідні роботи </v>
      </c>
    </row>
    <row r="88" spans="1:5" ht="17.25">
      <c r="A88" s="502">
        <v>36</v>
      </c>
      <c r="B88" s="502" t="s">
        <v>296</v>
      </c>
      <c r="C88" s="106">
        <v>361</v>
      </c>
      <c r="D88" s="107" t="s">
        <v>297</v>
      </c>
      <c r="E88" t="str">
        <f t="shared" si="1"/>
        <v>361 Розрахунки в порядку планових платежів </v>
      </c>
    </row>
    <row r="89" spans="1:5" ht="17.25">
      <c r="A89" s="503"/>
      <c r="B89" s="503"/>
      <c r="C89" s="106">
        <v>362</v>
      </c>
      <c r="D89" s="107" t="s">
        <v>298</v>
      </c>
      <c r="E89" t="str">
        <f t="shared" si="1"/>
        <v>362 Розрахунки з підзвітними особами </v>
      </c>
    </row>
    <row r="90" spans="1:5" ht="17.25">
      <c r="A90" s="503"/>
      <c r="B90" s="503"/>
      <c r="C90" s="106">
        <v>363</v>
      </c>
      <c r="D90" s="107" t="s">
        <v>299</v>
      </c>
      <c r="E90" t="str">
        <f t="shared" si="1"/>
        <v>363 Розрахунки з відшкодування завданих збитків </v>
      </c>
    </row>
    <row r="91" spans="1:5" ht="17.25">
      <c r="A91" s="503"/>
      <c r="B91" s="503"/>
      <c r="C91" s="106">
        <v>364</v>
      </c>
      <c r="D91" s="107" t="s">
        <v>300</v>
      </c>
      <c r="E91" t="str">
        <f t="shared" si="1"/>
        <v>364 Розрахунки з іншими дебіторами </v>
      </c>
    </row>
    <row r="92" spans="1:5" ht="17.25">
      <c r="A92" s="503"/>
      <c r="B92" s="503"/>
      <c r="C92" s="106">
        <v>365</v>
      </c>
      <c r="D92" s="107" t="s">
        <v>301</v>
      </c>
      <c r="E92" t="str">
        <f t="shared" si="1"/>
        <v>365 Розрахунки з державними цільовими фондами</v>
      </c>
    </row>
    <row r="93" spans="1:5" ht="17.25">
      <c r="A93" s="504"/>
      <c r="B93" s="504"/>
      <c r="C93" s="106">
        <v>366</v>
      </c>
      <c r="D93" s="107" t="s">
        <v>302</v>
      </c>
      <c r="E93" t="str">
        <f t="shared" si="1"/>
        <v>366 Розрахунки зі спільної діяльності</v>
      </c>
    </row>
    <row r="94" spans="1:5" ht="34.5">
      <c r="A94" s="106">
        <v>37</v>
      </c>
      <c r="B94" s="106" t="s">
        <v>303</v>
      </c>
      <c r="C94" s="106">
        <v>371</v>
      </c>
      <c r="D94" s="107" t="s">
        <v>304</v>
      </c>
      <c r="E94" t="str">
        <f t="shared" si="1"/>
        <v>371 Поточні фінансові інвестиції у цінні папери</v>
      </c>
    </row>
    <row r="95" spans="1:5" ht="17.25">
      <c r="A95" s="499" t="s">
        <v>305</v>
      </c>
      <c r="B95" s="501"/>
      <c r="C95" s="501"/>
      <c r="D95" s="500"/>
      <c r="E95" t="str">
        <f t="shared" si="1"/>
        <v> </v>
      </c>
    </row>
    <row r="96" spans="1:5" ht="17.25">
      <c r="A96" s="502">
        <v>40</v>
      </c>
      <c r="B96" s="502" t="s">
        <v>306</v>
      </c>
      <c r="C96" s="106">
        <v>401</v>
      </c>
      <c r="D96" s="107" t="s">
        <v>307</v>
      </c>
      <c r="E96" t="str">
        <f t="shared" si="1"/>
        <v>401 Фонд у необоротних активах за їх видами </v>
      </c>
    </row>
    <row r="97" spans="1:5" ht="17.25">
      <c r="A97" s="504"/>
      <c r="B97" s="504"/>
      <c r="C97" s="106">
        <v>402</v>
      </c>
      <c r="D97" s="107" t="s">
        <v>308</v>
      </c>
      <c r="E97" t="str">
        <f t="shared" si="1"/>
        <v>402 Фонд у незавершеному капітальному будівництві </v>
      </c>
    </row>
    <row r="98" spans="1:5" ht="69">
      <c r="A98" s="106">
        <v>41</v>
      </c>
      <c r="B98" s="106" t="s">
        <v>309</v>
      </c>
      <c r="C98" s="106">
        <v>411</v>
      </c>
      <c r="D98" s="107" t="s">
        <v>310</v>
      </c>
      <c r="E98" t="str">
        <f t="shared" si="1"/>
        <v>411 Фонд у малоцінних та швидкозношуваних предметах за їх видами </v>
      </c>
    </row>
    <row r="99" spans="1:5" ht="17.25">
      <c r="A99" s="502">
        <v>42</v>
      </c>
      <c r="B99" s="502" t="s">
        <v>311</v>
      </c>
      <c r="C99" s="106">
        <v>421</v>
      </c>
      <c r="D99" s="107" t="s">
        <v>312</v>
      </c>
      <c r="E99" t="str">
        <f t="shared" si="1"/>
        <v>421 Фонд у капіталі підприємств</v>
      </c>
    </row>
    <row r="100" spans="1:5" ht="17.25">
      <c r="A100" s="504"/>
      <c r="B100" s="504"/>
      <c r="C100" s="106">
        <v>422</v>
      </c>
      <c r="D100" s="107" t="s">
        <v>313</v>
      </c>
      <c r="E100" t="str">
        <f t="shared" si="1"/>
        <v>422 Фонд у фінансових інвестиціях у цінні папери</v>
      </c>
    </row>
    <row r="101" spans="1:5" ht="17.25">
      <c r="A101" s="502">
        <v>43</v>
      </c>
      <c r="B101" s="502" t="s">
        <v>314</v>
      </c>
      <c r="C101" s="106">
        <v>431</v>
      </c>
      <c r="D101" s="107" t="s">
        <v>315</v>
      </c>
      <c r="E101" t="str">
        <f t="shared" si="1"/>
        <v>431 Результат виконання кошторису за загальним фондом </v>
      </c>
    </row>
    <row r="102" spans="1:5" ht="17.25">
      <c r="A102" s="504"/>
      <c r="B102" s="504"/>
      <c r="C102" s="106">
        <v>432</v>
      </c>
      <c r="D102" s="107" t="s">
        <v>316</v>
      </c>
      <c r="E102" t="str">
        <f t="shared" si="1"/>
        <v>432 Результат виконання кошторису за спеціальним фондом </v>
      </c>
    </row>
    <row r="103" spans="1:5" ht="17.25">
      <c r="A103" s="502">
        <v>44</v>
      </c>
      <c r="B103" s="502" t="s">
        <v>317</v>
      </c>
      <c r="C103" s="106">
        <v>441</v>
      </c>
      <c r="D103" s="107" t="s">
        <v>318</v>
      </c>
      <c r="E103" t="str">
        <f t="shared" si="1"/>
        <v>441 Дооцінка (уцінка) необоротних активів </v>
      </c>
    </row>
    <row r="104" spans="1:5" ht="17.25">
      <c r="A104" s="504"/>
      <c r="B104" s="504"/>
      <c r="C104" s="106">
        <v>442</v>
      </c>
      <c r="D104" s="107" t="s">
        <v>319</v>
      </c>
      <c r="E104" t="str">
        <f t="shared" si="1"/>
        <v>442 Інший капітал у дооцінках </v>
      </c>
    </row>
    <row r="105" spans="1:5" ht="17.25">
      <c r="A105" s="499" t="s">
        <v>320</v>
      </c>
      <c r="B105" s="501"/>
      <c r="C105" s="501"/>
      <c r="D105" s="500"/>
      <c r="E105" t="str">
        <f t="shared" si="1"/>
        <v> </v>
      </c>
    </row>
    <row r="106" spans="1:5" ht="17.25">
      <c r="A106" s="502">
        <v>50</v>
      </c>
      <c r="B106" s="502" t="s">
        <v>321</v>
      </c>
      <c r="C106" s="106">
        <v>501</v>
      </c>
      <c r="D106" s="107" t="s">
        <v>322</v>
      </c>
      <c r="E106" t="str">
        <f t="shared" si="1"/>
        <v>501 Довгострокові кредити банків </v>
      </c>
    </row>
    <row r="107" spans="1:5" ht="17.25">
      <c r="A107" s="503"/>
      <c r="B107" s="503"/>
      <c r="C107" s="106">
        <v>502</v>
      </c>
      <c r="D107" s="107" t="s">
        <v>323</v>
      </c>
      <c r="E107" t="str">
        <f t="shared" si="1"/>
        <v>502 Відстрочені довгострокові кредити банків </v>
      </c>
    </row>
    <row r="108" spans="1:5" ht="17.25">
      <c r="A108" s="504"/>
      <c r="B108" s="504"/>
      <c r="C108" s="106">
        <v>503</v>
      </c>
      <c r="D108" s="107" t="s">
        <v>324</v>
      </c>
      <c r="E108" t="str">
        <f t="shared" si="1"/>
        <v>503 Інші довгострокові позики </v>
      </c>
    </row>
    <row r="109" spans="1:5" ht="34.5">
      <c r="A109" s="106">
        <v>51</v>
      </c>
      <c r="B109" s="106" t="s">
        <v>325</v>
      </c>
      <c r="C109" s="106">
        <v>511</v>
      </c>
      <c r="D109" s="107" t="s">
        <v>326</v>
      </c>
      <c r="E109" t="str">
        <f t="shared" si="1"/>
        <v>511 Видані довгострокові векселі </v>
      </c>
    </row>
    <row r="110" spans="1:5" ht="51.75">
      <c r="A110" s="106">
        <v>52</v>
      </c>
      <c r="B110" s="106" t="s">
        <v>327</v>
      </c>
      <c r="C110" s="106">
        <v>521</v>
      </c>
      <c r="D110" s="107" t="s">
        <v>327</v>
      </c>
      <c r="E110" t="str">
        <f t="shared" si="1"/>
        <v>521 Інші довгострокові фінансові зобов'язання </v>
      </c>
    </row>
    <row r="111" spans="1:5" ht="17.25">
      <c r="A111" s="499" t="s">
        <v>328</v>
      </c>
      <c r="B111" s="501"/>
      <c r="C111" s="501"/>
      <c r="D111" s="500"/>
      <c r="E111" t="str">
        <f t="shared" si="1"/>
        <v> </v>
      </c>
    </row>
    <row r="112" spans="1:5" ht="17.25">
      <c r="A112" s="502">
        <v>60</v>
      </c>
      <c r="B112" s="502" t="s">
        <v>329</v>
      </c>
      <c r="C112" s="106">
        <v>601</v>
      </c>
      <c r="D112" s="107" t="s">
        <v>330</v>
      </c>
      <c r="E112" t="str">
        <f t="shared" si="1"/>
        <v>601 Короткострокові кредити банків </v>
      </c>
    </row>
    <row r="113" spans="1:5" ht="17.25">
      <c r="A113" s="503"/>
      <c r="B113" s="503"/>
      <c r="C113" s="106">
        <v>602</v>
      </c>
      <c r="D113" s="107" t="s">
        <v>331</v>
      </c>
      <c r="E113" t="str">
        <f t="shared" si="1"/>
        <v>602 Відстрочені короткострокові кредити банків </v>
      </c>
    </row>
    <row r="114" spans="1:5" ht="17.25">
      <c r="A114" s="503"/>
      <c r="B114" s="503"/>
      <c r="C114" s="106">
        <v>603</v>
      </c>
      <c r="D114" s="107" t="s">
        <v>332</v>
      </c>
      <c r="E114" t="str">
        <f t="shared" si="1"/>
        <v>603 Інші короткострокові позики </v>
      </c>
    </row>
    <row r="115" spans="1:5" ht="17.25">
      <c r="A115" s="504"/>
      <c r="B115" s="504"/>
      <c r="C115" s="106">
        <v>604</v>
      </c>
      <c r="D115" s="107" t="s">
        <v>333</v>
      </c>
      <c r="E115" t="str">
        <f t="shared" si="1"/>
        <v>604 Прострочені позики </v>
      </c>
    </row>
    <row r="116" spans="1:5" ht="17.25">
      <c r="A116" s="502">
        <v>61</v>
      </c>
      <c r="B116" s="502" t="s">
        <v>334</v>
      </c>
      <c r="C116" s="106">
        <v>611</v>
      </c>
      <c r="D116" s="107" t="s">
        <v>335</v>
      </c>
      <c r="E116" t="str">
        <f t="shared" si="1"/>
        <v>611 Поточна заборгованість за довгостроковими позиками </v>
      </c>
    </row>
    <row r="117" spans="1:5" ht="17.25">
      <c r="A117" s="503"/>
      <c r="B117" s="503"/>
      <c r="C117" s="106">
        <v>612</v>
      </c>
      <c r="D117" s="107" t="s">
        <v>336</v>
      </c>
      <c r="E117" t="str">
        <f t="shared" si="1"/>
        <v>612 Поточна заборгованість за довгостроковими векселями </v>
      </c>
    </row>
    <row r="118" spans="1:5" ht="34.5">
      <c r="A118" s="504"/>
      <c r="B118" s="504"/>
      <c r="C118" s="106">
        <v>613</v>
      </c>
      <c r="D118" s="107" t="s">
        <v>337</v>
      </c>
      <c r="E118" t="str">
        <f t="shared" si="1"/>
        <v>613 Поточна заборгованість за іншими довгостроковими зобов'язаннями </v>
      </c>
    </row>
    <row r="119" spans="1:5" ht="34.5">
      <c r="A119" s="106">
        <v>62</v>
      </c>
      <c r="B119" s="106" t="s">
        <v>338</v>
      </c>
      <c r="C119" s="106">
        <v>621</v>
      </c>
      <c r="D119" s="107" t="s">
        <v>339</v>
      </c>
      <c r="E119" t="str">
        <f t="shared" si="1"/>
        <v>621 Видані короткострокові векселі </v>
      </c>
    </row>
    <row r="120" spans="1:5" ht="17.25">
      <c r="A120" s="502">
        <v>63</v>
      </c>
      <c r="B120" s="502" t="s">
        <v>340</v>
      </c>
      <c r="C120" s="106">
        <v>631</v>
      </c>
      <c r="D120" s="107" t="s">
        <v>341</v>
      </c>
      <c r="E120" t="str">
        <f t="shared" si="1"/>
        <v>631 Розрахунки з постачальниками та підрядниками </v>
      </c>
    </row>
    <row r="121" spans="1:5" ht="51.75">
      <c r="A121" s="503"/>
      <c r="B121" s="503"/>
      <c r="C121" s="106">
        <v>632</v>
      </c>
      <c r="D121" s="107" t="s">
        <v>342</v>
      </c>
      <c r="E121" t="str">
        <f t="shared" si="1"/>
        <v>632 Розрахунки з часткової оплати замовлень на дослідно-конструкторські розробки, що виконуються за рахунок бюджетних коштів </v>
      </c>
    </row>
    <row r="122" spans="1:5" ht="34.5">
      <c r="A122" s="503"/>
      <c r="B122" s="503"/>
      <c r="C122" s="106">
        <v>633</v>
      </c>
      <c r="D122" s="107" t="s">
        <v>343</v>
      </c>
      <c r="E122" t="str">
        <f t="shared" si="1"/>
        <v>633 Розрахунки із замовниками за виконані роботи і надані послуги з власних надходжень </v>
      </c>
    </row>
    <row r="123" spans="1:5" ht="34.5">
      <c r="A123" s="503"/>
      <c r="B123" s="503"/>
      <c r="C123" s="106">
        <v>634</v>
      </c>
      <c r="D123" s="107" t="s">
        <v>344</v>
      </c>
      <c r="E123" t="str">
        <f t="shared" si="1"/>
        <v>634 Розрахунки із замовниками за науково-дослідні роботи, що підлягають оплаті </v>
      </c>
    </row>
    <row r="124" spans="1:5" ht="17.25">
      <c r="A124" s="504"/>
      <c r="B124" s="504"/>
      <c r="C124" s="106">
        <v>635</v>
      </c>
      <c r="D124" s="107" t="s">
        <v>345</v>
      </c>
      <c r="E124" t="str">
        <f t="shared" si="1"/>
        <v>635 Розрахунки із залученими співвиконавцями для виконання робіт </v>
      </c>
    </row>
    <row r="125" spans="1:5" ht="17.25">
      <c r="A125" s="502">
        <v>64</v>
      </c>
      <c r="B125" s="502" t="s">
        <v>346</v>
      </c>
      <c r="C125" s="106">
        <v>641</v>
      </c>
      <c r="D125" s="107" t="s">
        <v>347</v>
      </c>
      <c r="E125" t="str">
        <f t="shared" si="1"/>
        <v>641 Розрахунки за податками і зборами в бюджет </v>
      </c>
    </row>
    <row r="126" spans="1:5" ht="17.25">
      <c r="A126" s="504"/>
      <c r="B126" s="504"/>
      <c r="C126" s="106">
        <v>642</v>
      </c>
      <c r="D126" s="107" t="s">
        <v>348</v>
      </c>
      <c r="E126" t="str">
        <f t="shared" si="1"/>
        <v>642 Інші розрахунки з бюджетом </v>
      </c>
    </row>
    <row r="127" spans="1:5" ht="34.5">
      <c r="A127" s="502">
        <v>65</v>
      </c>
      <c r="B127" s="502" t="s">
        <v>349</v>
      </c>
      <c r="C127" s="106">
        <v>651</v>
      </c>
      <c r="D127" s="107" t="s">
        <v>350</v>
      </c>
      <c r="E127" t="str">
        <f t="shared" si="1"/>
        <v>651 За розрахунками із загальнообов'язкового державного соціального страхування</v>
      </c>
    </row>
    <row r="128" spans="1:5" ht="17.25">
      <c r="A128" s="503"/>
      <c r="B128" s="503"/>
      <c r="C128" s="106">
        <v>652</v>
      </c>
      <c r="D128" s="107" t="s">
        <v>351</v>
      </c>
      <c r="E128" t="str">
        <f t="shared" si="1"/>
        <v>652 Розрахунки із соціального страхування </v>
      </c>
    </row>
    <row r="129" spans="1:5" ht="17.25">
      <c r="A129" s="504"/>
      <c r="B129" s="504"/>
      <c r="C129" s="106">
        <v>654</v>
      </c>
      <c r="D129" s="107" t="s">
        <v>352</v>
      </c>
      <c r="E129" t="str">
        <f t="shared" si="1"/>
        <v>654 Розрахунки з інших видів страхування </v>
      </c>
    </row>
    <row r="130" spans="1:5" ht="17.25">
      <c r="A130" s="502">
        <v>66</v>
      </c>
      <c r="B130" s="502" t="s">
        <v>353</v>
      </c>
      <c r="C130" s="106">
        <v>661</v>
      </c>
      <c r="D130" s="107" t="s">
        <v>354</v>
      </c>
      <c r="E130" t="str">
        <f t="shared" si="1"/>
        <v>661 Розрахунки із заробітної плати </v>
      </c>
    </row>
    <row r="131" spans="1:5" ht="17.25">
      <c r="A131" s="503"/>
      <c r="B131" s="503"/>
      <c r="C131" s="106">
        <v>662</v>
      </c>
      <c r="D131" s="107" t="s">
        <v>355</v>
      </c>
      <c r="E131" t="str">
        <f t="shared" si="1"/>
        <v>662 Розрахунки зі стипендіатами </v>
      </c>
    </row>
    <row r="132" spans="1:5" ht="17.25">
      <c r="A132" s="503"/>
      <c r="B132" s="503"/>
      <c r="C132" s="106">
        <v>663</v>
      </c>
      <c r="D132" s="107" t="s">
        <v>356</v>
      </c>
      <c r="E132" t="str">
        <f t="shared" si="1"/>
        <v>663 Розрахунки з працівниками за товари, продані в кредит </v>
      </c>
    </row>
    <row r="133" spans="1:5" ht="34.5">
      <c r="A133" s="503"/>
      <c r="B133" s="503"/>
      <c r="C133" s="106">
        <v>664</v>
      </c>
      <c r="D133" s="107" t="s">
        <v>357</v>
      </c>
      <c r="E133" t="str">
        <f t="shared" si="1"/>
        <v>664 Розрахунки з працівниками за безготівковими перерахуваннями на рахунки з вкладів у банках </v>
      </c>
    </row>
    <row r="134" spans="1:5" ht="34.5">
      <c r="A134" s="503"/>
      <c r="B134" s="503"/>
      <c r="C134" s="106">
        <v>665</v>
      </c>
      <c r="D134" s="107" t="s">
        <v>358</v>
      </c>
      <c r="E134" t="str">
        <f aca="true" t="shared" si="2" ref="E134:E177">CONCATENATE(C134," ",D134)</f>
        <v>665 Розрахунки з працівниками за безготівковими перерахуваннями внесків за добровільним страхуванням</v>
      </c>
    </row>
    <row r="135" spans="1:5" ht="34.5">
      <c r="A135" s="503"/>
      <c r="B135" s="503"/>
      <c r="C135" s="106">
        <v>666</v>
      </c>
      <c r="D135" s="107" t="s">
        <v>359</v>
      </c>
      <c r="E135" t="str">
        <f t="shared" si="2"/>
        <v>666 Розрахунки з членами профспілки безготівковими перерахуваннями сум членських профспілкових внесків </v>
      </c>
    </row>
    <row r="136" spans="1:5" ht="17.25">
      <c r="A136" s="503"/>
      <c r="B136" s="503"/>
      <c r="C136" s="106">
        <v>667</v>
      </c>
      <c r="D136" s="107" t="s">
        <v>360</v>
      </c>
      <c r="E136" t="str">
        <f t="shared" si="2"/>
        <v>667 Розрахунки з працівниками за позиками банків </v>
      </c>
    </row>
    <row r="137" spans="1:5" ht="17.25">
      <c r="A137" s="503"/>
      <c r="B137" s="503"/>
      <c r="C137" s="106">
        <v>668</v>
      </c>
      <c r="D137" s="107" t="s">
        <v>361</v>
      </c>
      <c r="E137" t="str">
        <f t="shared" si="2"/>
        <v>668 Розрахунки за виконавчими документами та інші утримання </v>
      </c>
    </row>
    <row r="138" spans="1:5" ht="17.25">
      <c r="A138" s="504"/>
      <c r="B138" s="504"/>
      <c r="C138" s="106">
        <v>669</v>
      </c>
      <c r="D138" s="107" t="s">
        <v>362</v>
      </c>
      <c r="E138" t="str">
        <f t="shared" si="2"/>
        <v>669 Інші розрахунки за виконані роботи </v>
      </c>
    </row>
    <row r="139" spans="1:5" ht="17.25">
      <c r="A139" s="502">
        <v>67</v>
      </c>
      <c r="B139" s="502" t="s">
        <v>363</v>
      </c>
      <c r="C139" s="106">
        <v>671</v>
      </c>
      <c r="D139" s="107" t="s">
        <v>364</v>
      </c>
      <c r="E139" t="str">
        <f t="shared" si="2"/>
        <v>671 Розрахунки з депонентами </v>
      </c>
    </row>
    <row r="140" spans="1:5" ht="17.25">
      <c r="A140" s="503"/>
      <c r="B140" s="503"/>
      <c r="C140" s="106">
        <v>672</v>
      </c>
      <c r="D140" s="107" t="s">
        <v>365</v>
      </c>
      <c r="E140" t="str">
        <f t="shared" si="2"/>
        <v>672 Розрахунки за депозитними сумами </v>
      </c>
    </row>
    <row r="141" spans="1:5" ht="34.5">
      <c r="A141" s="503"/>
      <c r="B141" s="503"/>
      <c r="C141" s="106">
        <v>673</v>
      </c>
      <c r="D141" s="107" t="s">
        <v>366</v>
      </c>
      <c r="E141" t="str">
        <f t="shared" si="2"/>
        <v>673 Розрахунки за коштами, які підлягають розподілу за видами загальнообов'язкового державного соціального страхування</v>
      </c>
    </row>
    <row r="142" spans="1:5" ht="17.25">
      <c r="A142" s="503"/>
      <c r="B142" s="503"/>
      <c r="C142" s="106">
        <v>674</v>
      </c>
      <c r="D142" s="107" t="s">
        <v>367</v>
      </c>
      <c r="E142" t="str">
        <f t="shared" si="2"/>
        <v>674 Розрахунки за спеціальними видами платежів </v>
      </c>
    </row>
    <row r="143" spans="1:5" ht="17.25">
      <c r="A143" s="503"/>
      <c r="B143" s="503"/>
      <c r="C143" s="106">
        <v>675</v>
      </c>
      <c r="D143" s="107" t="s">
        <v>368</v>
      </c>
      <c r="E143" t="str">
        <f t="shared" si="2"/>
        <v>675 Розрахунки з іншими кредиторами </v>
      </c>
    </row>
    <row r="144" spans="1:5" ht="17.25">
      <c r="A144" s="504"/>
      <c r="B144" s="504"/>
      <c r="C144" s="106">
        <v>676</v>
      </c>
      <c r="D144" s="107" t="s">
        <v>369</v>
      </c>
      <c r="E144" t="str">
        <f t="shared" si="2"/>
        <v>676 Розрахунки за зобов'язаннями зі спільної діяльності</v>
      </c>
    </row>
    <row r="145" spans="1:5" ht="34.5">
      <c r="A145" s="502">
        <v>68</v>
      </c>
      <c r="B145" s="502" t="s">
        <v>370</v>
      </c>
      <c r="C145" s="106">
        <v>683</v>
      </c>
      <c r="D145" s="107" t="s">
        <v>371</v>
      </c>
      <c r="E145" t="str">
        <f t="shared" si="2"/>
        <v>683 Внутрішні розрахунки за операціями з внутрішнього переміщення за загальним фондом </v>
      </c>
    </row>
    <row r="146" spans="1:5" ht="34.5">
      <c r="A146" s="504"/>
      <c r="B146" s="504"/>
      <c r="C146" s="106">
        <v>684</v>
      </c>
      <c r="D146" s="107" t="s">
        <v>372</v>
      </c>
      <c r="E146" t="str">
        <f t="shared" si="2"/>
        <v>684 Внутрішні розрахунки за операціями з внутрішнього переміщення за спеціальним фондом </v>
      </c>
    </row>
    <row r="147" spans="1:5" ht="17.25">
      <c r="A147" s="499" t="s">
        <v>373</v>
      </c>
      <c r="B147" s="501"/>
      <c r="C147" s="501"/>
      <c r="D147" s="500"/>
      <c r="E147" t="str">
        <f t="shared" si="2"/>
        <v> </v>
      </c>
    </row>
    <row r="148" spans="1:5" ht="34.5">
      <c r="A148" s="502">
        <v>70</v>
      </c>
      <c r="B148" s="502" t="s">
        <v>374</v>
      </c>
      <c r="C148" s="106">
        <v>701</v>
      </c>
      <c r="D148" s="107" t="s">
        <v>375</v>
      </c>
      <c r="E148" t="str">
        <f t="shared" si="2"/>
        <v>701 Асигнування з державного бюджету на видатки установи та інші заходи </v>
      </c>
    </row>
    <row r="149" spans="1:5" ht="34.5">
      <c r="A149" s="504"/>
      <c r="B149" s="504"/>
      <c r="C149" s="106">
        <v>702</v>
      </c>
      <c r="D149" s="107" t="s">
        <v>376</v>
      </c>
      <c r="E149" t="str">
        <f t="shared" si="2"/>
        <v>702 Асигнування з місцевого бюджету на видатки установи та інші заходи </v>
      </c>
    </row>
    <row r="150" spans="1:5" ht="17.25">
      <c r="A150" s="502">
        <v>71</v>
      </c>
      <c r="B150" s="502" t="s">
        <v>377</v>
      </c>
      <c r="C150" s="106">
        <v>711</v>
      </c>
      <c r="D150" s="107" t="s">
        <v>378</v>
      </c>
      <c r="E150" t="str">
        <f t="shared" si="2"/>
        <v>711 Доходи за коштами, отриманими як плата за послуги </v>
      </c>
    </row>
    <row r="151" spans="1:5" ht="17.25">
      <c r="A151" s="503"/>
      <c r="B151" s="503"/>
      <c r="C151" s="106">
        <v>712</v>
      </c>
      <c r="D151" s="107" t="s">
        <v>379</v>
      </c>
      <c r="E151" t="str">
        <f t="shared" si="2"/>
        <v>712 Доходи за іншими джерелами власних надходжень установ </v>
      </c>
    </row>
    <row r="152" spans="1:5" ht="17.25">
      <c r="A152" s="503"/>
      <c r="B152" s="503"/>
      <c r="C152" s="106">
        <v>713</v>
      </c>
      <c r="D152" s="107" t="s">
        <v>380</v>
      </c>
      <c r="E152" t="str">
        <f t="shared" si="2"/>
        <v>713 Доходи за іншими надходженнями спеціального фонду </v>
      </c>
    </row>
    <row r="153" spans="1:5" ht="17.25">
      <c r="A153" s="503"/>
      <c r="B153" s="503"/>
      <c r="C153" s="106">
        <v>714</v>
      </c>
      <c r="D153" s="107" t="s">
        <v>381</v>
      </c>
      <c r="E153" t="str">
        <f t="shared" si="2"/>
        <v>714 Кошти батьків за надані послуги </v>
      </c>
    </row>
    <row r="154" spans="1:5" ht="17.25">
      <c r="A154" s="503"/>
      <c r="B154" s="503"/>
      <c r="C154" s="106">
        <v>715</v>
      </c>
      <c r="D154" s="107" t="s">
        <v>382</v>
      </c>
      <c r="E154" t="str">
        <f t="shared" si="2"/>
        <v>715 Доходи, спрямовані на покриття дефіциту загального фонду </v>
      </c>
    </row>
    <row r="155" spans="1:5" ht="17.25">
      <c r="A155" s="504"/>
      <c r="B155" s="504"/>
      <c r="C155" s="106">
        <v>716</v>
      </c>
      <c r="D155" s="107" t="s">
        <v>383</v>
      </c>
      <c r="E155" t="str">
        <f t="shared" si="2"/>
        <v>716 Доходи майбутніх періодів </v>
      </c>
    </row>
    <row r="156" spans="1:5" ht="17.25">
      <c r="A156" s="502">
        <v>72</v>
      </c>
      <c r="B156" s="502" t="s">
        <v>384</v>
      </c>
      <c r="C156" s="106">
        <v>721</v>
      </c>
      <c r="D156" s="107" t="s">
        <v>385</v>
      </c>
      <c r="E156" t="str">
        <f t="shared" si="2"/>
        <v>721 Реалізація виробів виробничих (навчальних) майстерень </v>
      </c>
    </row>
    <row r="157" spans="1:5" ht="17.25">
      <c r="A157" s="503"/>
      <c r="B157" s="503"/>
      <c r="C157" s="106">
        <v>722</v>
      </c>
      <c r="D157" s="107" t="s">
        <v>386</v>
      </c>
      <c r="E157" t="str">
        <f t="shared" si="2"/>
        <v>722 Реалізація продукції підсобних (навчальних) сільських господарств </v>
      </c>
    </row>
    <row r="158" spans="1:5" ht="17.25">
      <c r="A158" s="504"/>
      <c r="B158" s="504"/>
      <c r="C158" s="106">
        <v>723</v>
      </c>
      <c r="D158" s="107" t="s">
        <v>387</v>
      </c>
      <c r="E158" t="str">
        <f t="shared" si="2"/>
        <v>723 Реалізація науково-дослідних робіт </v>
      </c>
    </row>
    <row r="159" spans="1:5" ht="17.25">
      <c r="A159" s="106">
        <v>74</v>
      </c>
      <c r="B159" s="106" t="s">
        <v>388</v>
      </c>
      <c r="C159" s="106">
        <v>741</v>
      </c>
      <c r="D159" s="107" t="s">
        <v>389</v>
      </c>
      <c r="E159" t="str">
        <f t="shared" si="2"/>
        <v>741 Інші доходи установ </v>
      </c>
    </row>
    <row r="160" spans="1:5" ht="17.25">
      <c r="A160" s="499" t="s">
        <v>390</v>
      </c>
      <c r="B160" s="501"/>
      <c r="C160" s="501"/>
      <c r="D160" s="500"/>
      <c r="E160" t="str">
        <f t="shared" si="2"/>
        <v> </v>
      </c>
    </row>
    <row r="161" spans="1:5" ht="34.5">
      <c r="A161" s="502">
        <v>80</v>
      </c>
      <c r="B161" s="502" t="s">
        <v>391</v>
      </c>
      <c r="C161" s="106">
        <v>801</v>
      </c>
      <c r="D161" s="107" t="s">
        <v>392</v>
      </c>
      <c r="E161" t="str">
        <f t="shared" si="2"/>
        <v>801 Видатки з державного бюджету на утримання установи та інші заходи </v>
      </c>
    </row>
    <row r="162" spans="1:5" ht="34.5">
      <c r="A162" s="504"/>
      <c r="B162" s="504"/>
      <c r="C162" s="106">
        <v>802</v>
      </c>
      <c r="D162" s="107" t="s">
        <v>393</v>
      </c>
      <c r="E162" t="str">
        <f t="shared" si="2"/>
        <v>802 Видатки з місцевого бюджету на утримання установи та інші заходи </v>
      </c>
    </row>
    <row r="163" spans="1:5" ht="17.25">
      <c r="A163" s="502">
        <v>81</v>
      </c>
      <c r="B163" s="502" t="s">
        <v>394</v>
      </c>
      <c r="C163" s="106">
        <v>811</v>
      </c>
      <c r="D163" s="107" t="s">
        <v>395</v>
      </c>
      <c r="E163" t="str">
        <f t="shared" si="2"/>
        <v>811 Видатки за коштами, отриманими як плата за послуги </v>
      </c>
    </row>
    <row r="164" spans="1:5" ht="17.25">
      <c r="A164" s="503"/>
      <c r="B164" s="503"/>
      <c r="C164" s="106">
        <v>812</v>
      </c>
      <c r="D164" s="107" t="s">
        <v>396</v>
      </c>
      <c r="E164" t="str">
        <f t="shared" si="2"/>
        <v>812 Видатки за іншими джерелами власних надходжень </v>
      </c>
    </row>
    <row r="165" spans="1:5" ht="17.25">
      <c r="A165" s="504"/>
      <c r="B165" s="504"/>
      <c r="C165" s="106">
        <v>813</v>
      </c>
      <c r="D165" s="107" t="s">
        <v>397</v>
      </c>
      <c r="E165" t="str">
        <f t="shared" si="2"/>
        <v>813 Видатки за іншими надходженнями спеціального фонду </v>
      </c>
    </row>
    <row r="166" spans="1:5" ht="17.25">
      <c r="A166" s="502">
        <v>82</v>
      </c>
      <c r="B166" s="502" t="s">
        <v>398</v>
      </c>
      <c r="C166" s="106">
        <v>821</v>
      </c>
      <c r="D166" s="107" t="s">
        <v>399</v>
      </c>
      <c r="E166" t="str">
        <f t="shared" si="2"/>
        <v>821 Витрати виробничих (навчальних) майстерень </v>
      </c>
    </row>
    <row r="167" spans="1:5" ht="17.25">
      <c r="A167" s="503"/>
      <c r="B167" s="503"/>
      <c r="C167" s="106">
        <v>822</v>
      </c>
      <c r="D167" s="107" t="s">
        <v>400</v>
      </c>
      <c r="E167" t="str">
        <f t="shared" si="2"/>
        <v>822 Витрати підсобних (навчальних) сільських господарств </v>
      </c>
    </row>
    <row r="168" spans="1:5" ht="17.25">
      <c r="A168" s="503"/>
      <c r="B168" s="503"/>
      <c r="C168" s="106">
        <v>823</v>
      </c>
      <c r="D168" s="107" t="s">
        <v>401</v>
      </c>
      <c r="E168" t="str">
        <f t="shared" si="2"/>
        <v>823 Витрати на науково-дослідні роботи </v>
      </c>
    </row>
    <row r="169" spans="1:5" ht="17.25">
      <c r="A169" s="503"/>
      <c r="B169" s="503"/>
      <c r="C169" s="106">
        <v>824</v>
      </c>
      <c r="D169" s="107" t="s">
        <v>402</v>
      </c>
      <c r="E169" t="str">
        <f t="shared" si="2"/>
        <v>824 Витрати на виготовлення експериментальних пристроїв </v>
      </c>
    </row>
    <row r="170" spans="1:5" ht="17.25">
      <c r="A170" s="503"/>
      <c r="B170" s="503"/>
      <c r="C170" s="106">
        <v>825</v>
      </c>
      <c r="D170" s="107" t="s">
        <v>403</v>
      </c>
      <c r="E170" t="str">
        <f t="shared" si="2"/>
        <v>825 Витрати на заготівлю і переробку матеріалів </v>
      </c>
    </row>
    <row r="171" spans="1:5" ht="17.25">
      <c r="A171" s="504"/>
      <c r="B171" s="504"/>
      <c r="C171" s="106">
        <v>826</v>
      </c>
      <c r="D171" s="107" t="s">
        <v>404</v>
      </c>
      <c r="E171" t="str">
        <f t="shared" si="2"/>
        <v>826 Видатки до розподілу </v>
      </c>
    </row>
    <row r="172" spans="1:5" ht="17.25">
      <c r="A172" s="106">
        <v>83</v>
      </c>
      <c r="B172" s="107" t="s">
        <v>405</v>
      </c>
      <c r="C172" s="106">
        <v>831</v>
      </c>
      <c r="D172" s="107" t="s">
        <v>406</v>
      </c>
      <c r="E172" t="str">
        <f t="shared" si="2"/>
        <v>831 Інші витрати установ</v>
      </c>
    </row>
    <row r="173" spans="1:5" ht="34.5">
      <c r="A173" s="106">
        <v>84</v>
      </c>
      <c r="B173" s="106" t="s">
        <v>407</v>
      </c>
      <c r="C173" s="106">
        <v>841</v>
      </c>
      <c r="D173" s="107" t="s">
        <v>408</v>
      </c>
      <c r="E173" t="str">
        <f t="shared" si="2"/>
        <v>841 Витрати на амортизацію необоротних активів</v>
      </c>
    </row>
    <row r="174" spans="1:5" ht="34.5">
      <c r="A174" s="106">
        <v>85</v>
      </c>
      <c r="B174" s="106" t="s">
        <v>409</v>
      </c>
      <c r="C174" s="106">
        <v>851</v>
      </c>
      <c r="D174" s="107" t="s">
        <v>409</v>
      </c>
      <c r="E174" t="str">
        <f t="shared" si="2"/>
        <v>851 Витрати майбутніх періодів</v>
      </c>
    </row>
    <row r="175" spans="1:5" ht="17.25">
      <c r="A175" s="499" t="s">
        <v>410</v>
      </c>
      <c r="B175" s="501"/>
      <c r="C175" s="501"/>
      <c r="D175" s="500"/>
      <c r="E175" t="str">
        <f t="shared" si="2"/>
        <v> </v>
      </c>
    </row>
    <row r="176" spans="1:5" ht="69">
      <c r="A176" s="106">
        <v>91</v>
      </c>
      <c r="B176" s="107" t="s">
        <v>411</v>
      </c>
      <c r="C176" s="106">
        <v>911</v>
      </c>
      <c r="D176" s="107" t="s">
        <v>412</v>
      </c>
      <c r="E176" t="str">
        <f t="shared" si="2"/>
        <v>911 Розрахунки замовників з оплати адміністративних послуг</v>
      </c>
    </row>
    <row r="177" spans="1:5" ht="69">
      <c r="A177" s="106">
        <v>92</v>
      </c>
      <c r="B177" s="107" t="s">
        <v>413</v>
      </c>
      <c r="C177" s="106">
        <v>921</v>
      </c>
      <c r="D177" s="107" t="s">
        <v>414</v>
      </c>
      <c r="E177" t="str">
        <f t="shared" si="2"/>
        <v>921 Зобов'язання замовників перед бюджетом за адміністративними послугами</v>
      </c>
    </row>
  </sheetData>
  <sheetProtection/>
  <mergeCells count="83">
    <mergeCell ref="A163:A165"/>
    <mergeCell ref="B163:B165"/>
    <mergeCell ref="A166:A171"/>
    <mergeCell ref="B166:B171"/>
    <mergeCell ref="A175:D175"/>
    <mergeCell ref="A150:A155"/>
    <mergeCell ref="B150:B155"/>
    <mergeCell ref="A156:A158"/>
    <mergeCell ref="B156:B158"/>
    <mergeCell ref="A160:D160"/>
    <mergeCell ref="A161:A162"/>
    <mergeCell ref="B161:B162"/>
    <mergeCell ref="A139:A144"/>
    <mergeCell ref="B139:B144"/>
    <mergeCell ref="A145:A146"/>
    <mergeCell ref="B145:B146"/>
    <mergeCell ref="A147:D147"/>
    <mergeCell ref="A148:A149"/>
    <mergeCell ref="B148:B149"/>
    <mergeCell ref="A125:A126"/>
    <mergeCell ref="B125:B126"/>
    <mergeCell ref="A127:A129"/>
    <mergeCell ref="B127:B129"/>
    <mergeCell ref="A130:A138"/>
    <mergeCell ref="B130:B138"/>
    <mergeCell ref="A112:A115"/>
    <mergeCell ref="B112:B115"/>
    <mergeCell ref="A116:A118"/>
    <mergeCell ref="B116:B118"/>
    <mergeCell ref="A120:A124"/>
    <mergeCell ref="B120:B124"/>
    <mergeCell ref="A103:A104"/>
    <mergeCell ref="B103:B104"/>
    <mergeCell ref="A105:D105"/>
    <mergeCell ref="A106:A108"/>
    <mergeCell ref="B106:B108"/>
    <mergeCell ref="A111:D111"/>
    <mergeCell ref="A95:D95"/>
    <mergeCell ref="A96:A97"/>
    <mergeCell ref="B96:B97"/>
    <mergeCell ref="A99:A100"/>
    <mergeCell ref="B99:B100"/>
    <mergeCell ref="A101:A102"/>
    <mergeCell ref="B101:B102"/>
    <mergeCell ref="A81:A84"/>
    <mergeCell ref="B81:B84"/>
    <mergeCell ref="A85:A86"/>
    <mergeCell ref="B85:B86"/>
    <mergeCell ref="A88:A93"/>
    <mergeCell ref="B88:B93"/>
    <mergeCell ref="A62:D62"/>
    <mergeCell ref="A63:A64"/>
    <mergeCell ref="B63:B64"/>
    <mergeCell ref="A65:A72"/>
    <mergeCell ref="B65:B72"/>
    <mergeCell ref="A73:A80"/>
    <mergeCell ref="B73:B80"/>
    <mergeCell ref="A47:A48"/>
    <mergeCell ref="B47:B48"/>
    <mergeCell ref="A49:A57"/>
    <mergeCell ref="B49:B57"/>
    <mergeCell ref="A60:A61"/>
    <mergeCell ref="B60:B61"/>
    <mergeCell ref="A31:A32"/>
    <mergeCell ref="B31:B32"/>
    <mergeCell ref="A33:D33"/>
    <mergeCell ref="A34:A38"/>
    <mergeCell ref="B34:B38"/>
    <mergeCell ref="A39:A46"/>
    <mergeCell ref="B39:B46"/>
    <mergeCell ref="A23:A24"/>
    <mergeCell ref="B23:B24"/>
    <mergeCell ref="A25:A27"/>
    <mergeCell ref="B25:B27"/>
    <mergeCell ref="A28:A30"/>
    <mergeCell ref="B28:B30"/>
    <mergeCell ref="A1:B1"/>
    <mergeCell ref="C1:D1"/>
    <mergeCell ref="A4:D4"/>
    <mergeCell ref="A5:A13"/>
    <mergeCell ref="B5:B13"/>
    <mergeCell ref="A14:A22"/>
    <mergeCell ref="B14:B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0"/>
  <dimension ref="A1:R58"/>
  <sheetViews>
    <sheetView zoomScalePageLayoutView="0" workbookViewId="0" topLeftCell="A1">
      <selection activeCell="A37" sqref="A37:IV38"/>
    </sheetView>
  </sheetViews>
  <sheetFormatPr defaultColWidth="9.00390625" defaultRowHeight="12.75"/>
  <cols>
    <col min="1" max="1" width="6.25390625" style="1" customWidth="1"/>
    <col min="2" max="2" width="9.125" style="1" customWidth="1"/>
    <col min="3" max="3" width="27.00390625" style="1" customWidth="1"/>
    <col min="4" max="4" width="11.25390625" style="1" customWidth="1"/>
    <col min="5" max="5" width="19.75390625" style="1" customWidth="1"/>
    <col min="6" max="6" width="9.125" style="1" customWidth="1"/>
    <col min="7" max="7" width="6.625" style="1" customWidth="1"/>
    <col min="8" max="8" width="10.125" style="1" customWidth="1"/>
    <col min="9" max="9" width="6.625" style="1" customWidth="1"/>
    <col min="10" max="10" width="9.125" style="1" customWidth="1"/>
    <col min="11" max="11" width="6.625" style="1" customWidth="1"/>
    <col min="12" max="12" width="9.125" style="1" customWidth="1"/>
    <col min="13" max="13" width="6.625" style="1" customWidth="1"/>
    <col min="14" max="14" width="9.125" style="1" customWidth="1"/>
    <col min="15" max="15" width="6.625" style="1" customWidth="1"/>
    <col min="16" max="16" width="9.125" style="1" customWidth="1"/>
    <col min="17" max="17" width="6.625" style="1" customWidth="1"/>
    <col min="18" max="16384" width="9.125" style="1" customWidth="1"/>
  </cols>
  <sheetData>
    <row r="1" ht="12.75">
      <c r="O1" s="52" t="s">
        <v>45</v>
      </c>
    </row>
    <row r="2" spans="1:15" ht="12.75">
      <c r="A2" s="517" t="str">
        <f>Заполнить!$B$3</f>
        <v>Петрівська селищна рада</v>
      </c>
      <c r="B2" s="517"/>
      <c r="C2" s="517"/>
      <c r="D2" s="517"/>
      <c r="E2" s="517"/>
      <c r="F2" s="517"/>
      <c r="O2" s="52" t="s">
        <v>46</v>
      </c>
    </row>
    <row r="3" spans="1:15" ht="12.75">
      <c r="A3" s="562" t="s">
        <v>47</v>
      </c>
      <c r="B3" s="562"/>
      <c r="C3" s="562"/>
      <c r="D3" s="562"/>
      <c r="E3" s="562"/>
      <c r="F3" s="562"/>
      <c r="O3" s="52" t="s">
        <v>98</v>
      </c>
    </row>
    <row r="4" ht="12.75"/>
    <row r="5" ht="12.75"/>
    <row r="6" ht="12.75"/>
    <row r="7" spans="1:18" ht="21" customHeight="1">
      <c r="A7" s="553" t="s">
        <v>112</v>
      </c>
      <c r="B7" s="553"/>
      <c r="C7" s="553"/>
      <c r="D7" s="553"/>
      <c r="E7" s="553"/>
      <c r="F7" s="553"/>
      <c r="G7" s="553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</row>
    <row r="8" spans="1:18" ht="21.75">
      <c r="A8" s="634" t="s">
        <v>113</v>
      </c>
      <c r="B8" s="634"/>
      <c r="C8" s="634"/>
      <c r="D8" s="634"/>
      <c r="E8" s="634"/>
      <c r="F8" s="634"/>
      <c r="G8" s="634"/>
      <c r="H8" s="634"/>
      <c r="I8" s="634"/>
      <c r="J8" s="634"/>
      <c r="K8" s="634"/>
      <c r="L8" s="634"/>
      <c r="M8" s="634"/>
      <c r="N8" s="634"/>
      <c r="O8" s="634"/>
      <c r="P8" s="634"/>
      <c r="Q8" s="634"/>
      <c r="R8" s="634"/>
    </row>
    <row r="10" spans="1:18" ht="12.75" customHeight="1">
      <c r="A10" s="615" t="str">
        <f>Заполнить!$B$6</f>
        <v>«21» грудня 2019 р. №</v>
      </c>
      <c r="B10" s="615"/>
      <c r="C10" s="615"/>
      <c r="D10" s="615"/>
      <c r="E10" s="615"/>
      <c r="F10" s="615"/>
      <c r="G10" s="615"/>
      <c r="H10" s="615"/>
      <c r="I10" s="615"/>
      <c r="J10" s="615"/>
      <c r="K10" s="615"/>
      <c r="L10" s="615"/>
      <c r="M10" s="615"/>
      <c r="N10" s="615"/>
      <c r="O10" s="615"/>
      <c r="P10" s="615"/>
      <c r="Q10" s="615"/>
      <c r="R10" s="615"/>
    </row>
    <row r="11" spans="1:18" ht="12.75">
      <c r="A11" s="525" t="s">
        <v>64</v>
      </c>
      <c r="B11" s="525"/>
      <c r="C11" s="525"/>
      <c r="D11" s="525"/>
      <c r="E11" s="525"/>
      <c r="F11" s="525"/>
      <c r="G11" s="525"/>
      <c r="H11" s="525"/>
      <c r="I11" s="525"/>
      <c r="J11" s="525"/>
      <c r="K11" s="525"/>
      <c r="L11" s="525"/>
      <c r="M11" s="525"/>
      <c r="N11" s="525"/>
      <c r="O11" s="525"/>
      <c r="P11" s="525"/>
      <c r="Q11" s="525"/>
      <c r="R11" s="525"/>
    </row>
    <row r="13" ht="15.75">
      <c r="A13" s="6" t="str">
        <f>CONCATENATE("На підставі розпорядчого документа від ",Заполнить!B5,"  проведено інвентаризацію фактичної наявності запасів, ")</f>
        <v>На підставі розпорядчого документа від «21» грудня 2019 р. №  проведено інвентаризацію фактичної наявності запасів, </v>
      </c>
    </row>
    <row r="14" ht="15.75">
      <c r="A14" s="4" t="s">
        <v>111</v>
      </c>
    </row>
    <row r="15" spans="1:18" ht="75" customHeight="1">
      <c r="A15" s="637" t="s">
        <v>109</v>
      </c>
      <c r="B15" s="637" t="s">
        <v>99</v>
      </c>
      <c r="C15" s="637" t="s">
        <v>50</v>
      </c>
      <c r="D15" s="637"/>
      <c r="E15" s="597" t="s">
        <v>100</v>
      </c>
      <c r="F15" s="635" t="s">
        <v>101</v>
      </c>
      <c r="G15" s="637" t="s">
        <v>82</v>
      </c>
      <c r="H15" s="637"/>
      <c r="I15" s="637"/>
      <c r="J15" s="637"/>
      <c r="K15" s="637" t="s">
        <v>102</v>
      </c>
      <c r="L15" s="637"/>
      <c r="M15" s="637"/>
      <c r="N15" s="637"/>
      <c r="O15" s="637" t="s">
        <v>103</v>
      </c>
      <c r="P15" s="637"/>
      <c r="Q15" s="637" t="s">
        <v>104</v>
      </c>
      <c r="R15" s="637"/>
    </row>
    <row r="16" spans="1:18" ht="30.75" customHeight="1">
      <c r="A16" s="637"/>
      <c r="B16" s="637"/>
      <c r="C16" s="637" t="s">
        <v>105</v>
      </c>
      <c r="D16" s="637" t="s">
        <v>110</v>
      </c>
      <c r="E16" s="638"/>
      <c r="F16" s="635"/>
      <c r="G16" s="637" t="s">
        <v>83</v>
      </c>
      <c r="H16" s="637"/>
      <c r="I16" s="533" t="s">
        <v>84</v>
      </c>
      <c r="J16" s="533"/>
      <c r="K16" s="637" t="s">
        <v>106</v>
      </c>
      <c r="L16" s="637"/>
      <c r="M16" s="637" t="s">
        <v>107</v>
      </c>
      <c r="N16" s="637"/>
      <c r="O16" s="635" t="s">
        <v>16</v>
      </c>
      <c r="P16" s="635" t="s">
        <v>56</v>
      </c>
      <c r="Q16" s="635" t="s">
        <v>16</v>
      </c>
      <c r="R16" s="635" t="s">
        <v>56</v>
      </c>
    </row>
    <row r="17" spans="1:18" ht="12.75">
      <c r="A17" s="637"/>
      <c r="B17" s="637"/>
      <c r="C17" s="637"/>
      <c r="D17" s="637"/>
      <c r="E17" s="638"/>
      <c r="F17" s="635"/>
      <c r="G17" s="637"/>
      <c r="H17" s="637"/>
      <c r="I17" s="533"/>
      <c r="J17" s="533"/>
      <c r="K17" s="637"/>
      <c r="L17" s="637"/>
      <c r="M17" s="637"/>
      <c r="N17" s="637"/>
      <c r="O17" s="635"/>
      <c r="P17" s="635"/>
      <c r="Q17" s="635"/>
      <c r="R17" s="635"/>
    </row>
    <row r="18" spans="1:18" ht="51.75" customHeight="1">
      <c r="A18" s="637"/>
      <c r="B18" s="637"/>
      <c r="C18" s="637"/>
      <c r="D18" s="637"/>
      <c r="E18" s="598"/>
      <c r="F18" s="635"/>
      <c r="G18" s="59" t="s">
        <v>16</v>
      </c>
      <c r="H18" s="59" t="s">
        <v>56</v>
      </c>
      <c r="I18" s="59" t="s">
        <v>16</v>
      </c>
      <c r="J18" s="59" t="s">
        <v>56</v>
      </c>
      <c r="K18" s="59" t="s">
        <v>16</v>
      </c>
      <c r="L18" s="59" t="s">
        <v>56</v>
      </c>
      <c r="M18" s="59" t="s">
        <v>16</v>
      </c>
      <c r="N18" s="59" t="s">
        <v>56</v>
      </c>
      <c r="O18" s="635"/>
      <c r="P18" s="635"/>
      <c r="Q18" s="635"/>
      <c r="R18" s="635"/>
    </row>
    <row r="19" spans="1:18" ht="14.25">
      <c r="A19" s="55">
        <v>1</v>
      </c>
      <c r="B19" s="55">
        <v>2</v>
      </c>
      <c r="C19" s="55">
        <v>3</v>
      </c>
      <c r="D19" s="55">
        <v>4</v>
      </c>
      <c r="E19" s="55">
        <v>5</v>
      </c>
      <c r="F19" s="55">
        <v>6</v>
      </c>
      <c r="G19" s="55">
        <v>7</v>
      </c>
      <c r="H19" s="55">
        <v>8</v>
      </c>
      <c r="I19" s="55">
        <v>9</v>
      </c>
      <c r="J19" s="55">
        <v>10</v>
      </c>
      <c r="K19" s="55">
        <v>11</v>
      </c>
      <c r="L19" s="55">
        <v>12</v>
      </c>
      <c r="M19" s="55">
        <v>13</v>
      </c>
      <c r="N19" s="55">
        <v>14</v>
      </c>
      <c r="O19" s="55">
        <v>15</v>
      </c>
      <c r="P19" s="55">
        <v>16</v>
      </c>
      <c r="Q19" s="55">
        <v>17</v>
      </c>
      <c r="R19" s="55">
        <v>18</v>
      </c>
    </row>
    <row r="20" spans="1:18" ht="15">
      <c r="A20" s="58">
        <v>1</v>
      </c>
      <c r="B20" s="58"/>
      <c r="C20" s="58"/>
      <c r="D20" s="55"/>
      <c r="E20" s="55"/>
      <c r="F20" s="55"/>
      <c r="G20" s="103"/>
      <c r="H20" s="104"/>
      <c r="I20" s="103"/>
      <c r="J20" s="104"/>
      <c r="K20" s="103"/>
      <c r="L20" s="104"/>
      <c r="M20" s="103"/>
      <c r="N20" s="104"/>
      <c r="O20" s="103"/>
      <c r="P20" s="104"/>
      <c r="Q20" s="103"/>
      <c r="R20" s="104"/>
    </row>
    <row r="21" spans="1:18" ht="14.25">
      <c r="A21" s="55" t="s">
        <v>108</v>
      </c>
      <c r="B21" s="55"/>
      <c r="C21" s="55"/>
      <c r="D21" s="55"/>
      <c r="E21" s="55"/>
      <c r="F21" s="55"/>
      <c r="G21" s="103"/>
      <c r="H21" s="104"/>
      <c r="I21" s="103"/>
      <c r="J21" s="104"/>
      <c r="K21" s="103"/>
      <c r="L21" s="104"/>
      <c r="M21" s="103"/>
      <c r="N21" s="104"/>
      <c r="O21" s="103"/>
      <c r="P21" s="104"/>
      <c r="Q21" s="103"/>
      <c r="R21" s="104"/>
    </row>
    <row r="22" spans="1:18" ht="14.25">
      <c r="A22" s="636" t="s">
        <v>87</v>
      </c>
      <c r="B22" s="636"/>
      <c r="C22" s="636"/>
      <c r="D22" s="55" t="s">
        <v>22</v>
      </c>
      <c r="E22" s="55"/>
      <c r="F22" s="55" t="s">
        <v>22</v>
      </c>
      <c r="G22" s="103">
        <f>SUM(G20:G21)</f>
        <v>0</v>
      </c>
      <c r="H22" s="104">
        <f aca="true" t="shared" si="0" ref="H22:R22">SUM(H20:H21)</f>
        <v>0</v>
      </c>
      <c r="I22" s="103">
        <f t="shared" si="0"/>
        <v>0</v>
      </c>
      <c r="J22" s="104">
        <f t="shared" si="0"/>
        <v>0</v>
      </c>
      <c r="K22" s="103">
        <f t="shared" si="0"/>
        <v>0</v>
      </c>
      <c r="L22" s="104">
        <f t="shared" si="0"/>
        <v>0</v>
      </c>
      <c r="M22" s="103">
        <f t="shared" si="0"/>
        <v>0</v>
      </c>
      <c r="N22" s="104">
        <f t="shared" si="0"/>
        <v>0</v>
      </c>
      <c r="O22" s="103">
        <f t="shared" si="0"/>
        <v>0</v>
      </c>
      <c r="P22" s="104">
        <f t="shared" si="0"/>
        <v>0</v>
      </c>
      <c r="Q22" s="103">
        <f t="shared" si="0"/>
        <v>0</v>
      </c>
      <c r="R22" s="104">
        <f t="shared" si="0"/>
        <v>0</v>
      </c>
    </row>
    <row r="24" spans="1:8" ht="12.75">
      <c r="A24" s="1" t="s">
        <v>224</v>
      </c>
      <c r="D24" s="25"/>
      <c r="F24" s="543"/>
      <c r="G24" s="543"/>
      <c r="H24" s="543"/>
    </row>
    <row r="25" spans="1:8" ht="12.75">
      <c r="A25" s="1" t="s">
        <v>33</v>
      </c>
      <c r="D25" s="95" t="s">
        <v>8</v>
      </c>
      <c r="F25" s="631" t="s">
        <v>48</v>
      </c>
      <c r="G25" s="631"/>
      <c r="H25" s="631"/>
    </row>
    <row r="27" spans="1:8" ht="15.75">
      <c r="A27" s="163" t="s">
        <v>137</v>
      </c>
      <c r="B27" s="164"/>
      <c r="C27" s="161"/>
      <c r="D27" s="175"/>
      <c r="E27" s="161"/>
      <c r="F27" s="541">
        <f>Заполнить!$H$12</f>
        <v>0</v>
      </c>
      <c r="G27" s="541"/>
      <c r="H27" s="541"/>
    </row>
    <row r="28" spans="1:8" ht="12.75">
      <c r="A28" s="176"/>
      <c r="B28" s="164"/>
      <c r="C28" s="161"/>
      <c r="D28" s="168" t="s">
        <v>8</v>
      </c>
      <c r="E28" s="161"/>
      <c r="F28" s="542" t="s">
        <v>48</v>
      </c>
      <c r="G28" s="542"/>
      <c r="H28" s="542"/>
    </row>
    <row r="29" spans="1:8" ht="15.75">
      <c r="A29" s="163" t="s">
        <v>138</v>
      </c>
      <c r="B29" s="164"/>
      <c r="C29" s="161"/>
      <c r="D29" s="175"/>
      <c r="E29" s="161"/>
      <c r="F29" s="541">
        <f>Заполнить!$H$13</f>
        <v>0</v>
      </c>
      <c r="G29" s="541"/>
      <c r="H29" s="541"/>
    </row>
    <row r="30" spans="1:8" ht="12.75">
      <c r="A30" s="164"/>
      <c r="B30" s="164"/>
      <c r="C30" s="161"/>
      <c r="D30" s="168" t="s">
        <v>8</v>
      </c>
      <c r="E30" s="161"/>
      <c r="F30" s="542" t="s">
        <v>48</v>
      </c>
      <c r="G30" s="542"/>
      <c r="H30" s="542"/>
    </row>
    <row r="31" spans="1:8" ht="15.75">
      <c r="A31" s="164"/>
      <c r="B31" s="164"/>
      <c r="C31" s="161"/>
      <c r="D31" s="175"/>
      <c r="E31" s="161"/>
      <c r="F31" s="541">
        <f>Заполнить!$H$14</f>
        <v>0</v>
      </c>
      <c r="G31" s="541"/>
      <c r="H31" s="541"/>
    </row>
    <row r="32" spans="1:8" ht="12.75">
      <c r="A32" s="164"/>
      <c r="B32" s="164"/>
      <c r="C32" s="161"/>
      <c r="D32" s="168" t="s">
        <v>8</v>
      </c>
      <c r="E32" s="161"/>
      <c r="F32" s="542" t="s">
        <v>48</v>
      </c>
      <c r="G32" s="542"/>
      <c r="H32" s="542"/>
    </row>
    <row r="33" spans="1:8" ht="15.75">
      <c r="A33" s="164"/>
      <c r="B33" s="164"/>
      <c r="C33" s="161"/>
      <c r="D33" s="175"/>
      <c r="E33" s="161"/>
      <c r="F33" s="541">
        <f>Заполнить!$H$15</f>
        <v>0</v>
      </c>
      <c r="G33" s="541"/>
      <c r="H33" s="541"/>
    </row>
    <row r="34" spans="1:8" ht="12.75">
      <c r="A34" s="164"/>
      <c r="B34" s="164"/>
      <c r="C34" s="161"/>
      <c r="D34" s="168" t="s">
        <v>8</v>
      </c>
      <c r="E34" s="161"/>
      <c r="F34" s="542" t="s">
        <v>48</v>
      </c>
      <c r="G34" s="542"/>
      <c r="H34" s="542"/>
    </row>
    <row r="35" spans="1:8" ht="15.75">
      <c r="A35" s="164"/>
      <c r="B35" s="164"/>
      <c r="C35" s="161"/>
      <c r="D35" s="175"/>
      <c r="E35" s="161"/>
      <c r="F35" s="541">
        <f>Заполнить!$H$16</f>
        <v>0</v>
      </c>
      <c r="G35" s="541"/>
      <c r="H35" s="541"/>
    </row>
    <row r="36" spans="1:8" ht="12.75">
      <c r="A36" s="164"/>
      <c r="B36" s="164"/>
      <c r="C36" s="161"/>
      <c r="D36" s="168" t="s">
        <v>8</v>
      </c>
      <c r="E36" s="161"/>
      <c r="F36" s="542" t="s">
        <v>48</v>
      </c>
      <c r="G36" s="542"/>
      <c r="H36" s="542"/>
    </row>
    <row r="37" spans="1:8" ht="15.75" hidden="1">
      <c r="A37" s="161"/>
      <c r="B37" s="161"/>
      <c r="C37" s="161"/>
      <c r="D37" s="175"/>
      <c r="E37" s="161"/>
      <c r="F37" s="541">
        <f>Заполнить!$H$17</f>
        <v>0</v>
      </c>
      <c r="G37" s="541"/>
      <c r="H37" s="541"/>
    </row>
    <row r="38" spans="4:8" ht="12.75" hidden="1">
      <c r="D38" s="168" t="s">
        <v>8</v>
      </c>
      <c r="E38" s="161"/>
      <c r="F38" s="542" t="s">
        <v>48</v>
      </c>
      <c r="G38" s="542"/>
      <c r="H38" s="542"/>
    </row>
    <row r="39" spans="4:8" ht="15.75" hidden="1">
      <c r="D39" s="175"/>
      <c r="E39" s="161"/>
      <c r="F39" s="541">
        <f>Заполнить!$H$18</f>
        <v>0</v>
      </c>
      <c r="G39" s="541"/>
      <c r="H39" s="541"/>
    </row>
    <row r="40" spans="4:8" ht="12.75" hidden="1">
      <c r="D40" s="168" t="s">
        <v>8</v>
      </c>
      <c r="E40" s="161"/>
      <c r="F40" s="542" t="s">
        <v>48</v>
      </c>
      <c r="G40" s="542"/>
      <c r="H40" s="542"/>
    </row>
    <row r="41" spans="4:8" ht="15.75" hidden="1">
      <c r="D41" s="175"/>
      <c r="E41" s="161"/>
      <c r="F41" s="541">
        <f>Заполнить!$H$19</f>
        <v>0</v>
      </c>
      <c r="G41" s="541"/>
      <c r="H41" s="541"/>
    </row>
    <row r="42" spans="4:8" ht="12.75" hidden="1">
      <c r="D42" s="168" t="s">
        <v>8</v>
      </c>
      <c r="E42" s="161"/>
      <c r="F42" s="542" t="s">
        <v>48</v>
      </c>
      <c r="G42" s="542"/>
      <c r="H42" s="542"/>
    </row>
    <row r="43" spans="4:8" ht="15.75" hidden="1">
      <c r="D43" s="175"/>
      <c r="E43" s="161"/>
      <c r="F43" s="541">
        <f>Заполнить!$H$20</f>
        <v>0</v>
      </c>
      <c r="G43" s="541"/>
      <c r="H43" s="541"/>
    </row>
    <row r="44" spans="4:8" ht="12.75" hidden="1">
      <c r="D44" s="168" t="s">
        <v>8</v>
      </c>
      <c r="E44" s="161"/>
      <c r="F44" s="542" t="s">
        <v>48</v>
      </c>
      <c r="G44" s="542"/>
      <c r="H44" s="542"/>
    </row>
    <row r="45" spans="4:8" ht="15.75" hidden="1">
      <c r="D45" s="175"/>
      <c r="E45" s="161"/>
      <c r="F45" s="541">
        <f>Заполнить!$H$21</f>
        <v>0</v>
      </c>
      <c r="G45" s="541"/>
      <c r="H45" s="541"/>
    </row>
    <row r="46" spans="4:8" ht="12.75" hidden="1">
      <c r="D46" s="168" t="s">
        <v>8</v>
      </c>
      <c r="E46" s="161"/>
      <c r="F46" s="542" t="s">
        <v>48</v>
      </c>
      <c r="G46" s="542"/>
      <c r="H46" s="542"/>
    </row>
    <row r="47" spans="4:8" ht="15.75" hidden="1">
      <c r="D47" s="175"/>
      <c r="E47" s="161"/>
      <c r="F47" s="541">
        <f>Заполнить!$H$22</f>
        <v>0</v>
      </c>
      <c r="G47" s="541"/>
      <c r="H47" s="541"/>
    </row>
    <row r="48" spans="4:8" ht="12.75" hidden="1">
      <c r="D48" s="168" t="s">
        <v>8</v>
      </c>
      <c r="E48" s="161"/>
      <c r="F48" s="542" t="s">
        <v>48</v>
      </c>
      <c r="G48" s="542"/>
      <c r="H48" s="542"/>
    </row>
    <row r="49" spans="4:8" ht="15.75" hidden="1">
      <c r="D49" s="175"/>
      <c r="E49" s="161"/>
      <c r="F49" s="541">
        <f>Заполнить!$H$23</f>
        <v>0</v>
      </c>
      <c r="G49" s="541"/>
      <c r="H49" s="541"/>
    </row>
    <row r="50" spans="4:8" ht="12.75" hidden="1">
      <c r="D50" s="168" t="s">
        <v>8</v>
      </c>
      <c r="E50" s="161"/>
      <c r="F50" s="542" t="s">
        <v>48</v>
      </c>
      <c r="G50" s="542"/>
      <c r="H50" s="542"/>
    </row>
    <row r="51" spans="4:8" ht="15.75" hidden="1">
      <c r="D51" s="175"/>
      <c r="E51" s="161"/>
      <c r="F51" s="541">
        <f>Заполнить!$H$24</f>
        <v>0</v>
      </c>
      <c r="G51" s="541"/>
      <c r="H51" s="541"/>
    </row>
    <row r="52" spans="4:8" ht="12.75" hidden="1">
      <c r="D52" s="168" t="s">
        <v>8</v>
      </c>
      <c r="E52" s="161"/>
      <c r="F52" s="542" t="s">
        <v>48</v>
      </c>
      <c r="G52" s="542"/>
      <c r="H52" s="542"/>
    </row>
    <row r="53" spans="4:8" ht="15.75" hidden="1">
      <c r="D53" s="175"/>
      <c r="E53" s="161"/>
      <c r="F53" s="541">
        <f>Заполнить!$H$25</f>
        <v>0</v>
      </c>
      <c r="G53" s="541"/>
      <c r="H53" s="541"/>
    </row>
    <row r="54" spans="4:8" ht="12.75" hidden="1">
      <c r="D54" s="168" t="s">
        <v>8</v>
      </c>
      <c r="E54" s="161"/>
      <c r="F54" s="542" t="s">
        <v>48</v>
      </c>
      <c r="G54" s="542"/>
      <c r="H54" s="542"/>
    </row>
    <row r="55" spans="4:8" ht="15.75" hidden="1">
      <c r="D55" s="175"/>
      <c r="E55" s="161"/>
      <c r="F55" s="541">
        <f>Заполнить!$H$26</f>
        <v>0</v>
      </c>
      <c r="G55" s="541"/>
      <c r="H55" s="541"/>
    </row>
    <row r="56" spans="4:8" ht="12.75" hidden="1">
      <c r="D56" s="168" t="s">
        <v>8</v>
      </c>
      <c r="E56" s="161"/>
      <c r="F56" s="542" t="s">
        <v>48</v>
      </c>
      <c r="G56" s="542"/>
      <c r="H56" s="542"/>
    </row>
    <row r="57" spans="1:3" ht="12.75">
      <c r="A57" s="25"/>
      <c r="B57" s="25"/>
      <c r="C57" s="25"/>
    </row>
    <row r="58" ht="18.75">
      <c r="A58" s="61" t="s">
        <v>114</v>
      </c>
    </row>
  </sheetData>
  <sheetProtection/>
  <mergeCells count="58">
    <mergeCell ref="F25:H25"/>
    <mergeCell ref="F24:H24"/>
    <mergeCell ref="F51:H51"/>
    <mergeCell ref="F52:H52"/>
    <mergeCell ref="F53:H53"/>
    <mergeCell ref="F54:H54"/>
    <mergeCell ref="F39:H39"/>
    <mergeCell ref="F40:H40"/>
    <mergeCell ref="F41:H41"/>
    <mergeCell ref="F42:H42"/>
    <mergeCell ref="F55:H55"/>
    <mergeCell ref="F56:H56"/>
    <mergeCell ref="F45:H45"/>
    <mergeCell ref="F46:H46"/>
    <mergeCell ref="F47:H47"/>
    <mergeCell ref="F48:H48"/>
    <mergeCell ref="F49:H49"/>
    <mergeCell ref="F50:H50"/>
    <mergeCell ref="F43:H43"/>
    <mergeCell ref="F44:H44"/>
    <mergeCell ref="F33:H33"/>
    <mergeCell ref="F34:H34"/>
    <mergeCell ref="F35:H35"/>
    <mergeCell ref="F36:H36"/>
    <mergeCell ref="F37:H37"/>
    <mergeCell ref="F38:H38"/>
    <mergeCell ref="F27:H27"/>
    <mergeCell ref="F28:H28"/>
    <mergeCell ref="F29:H29"/>
    <mergeCell ref="F30:H30"/>
    <mergeCell ref="F31:H31"/>
    <mergeCell ref="F32:H32"/>
    <mergeCell ref="B15:B18"/>
    <mergeCell ref="C15:D15"/>
    <mergeCell ref="E15:E18"/>
    <mergeCell ref="F15:F18"/>
    <mergeCell ref="G15:J15"/>
    <mergeCell ref="K15:N15"/>
    <mergeCell ref="O15:P15"/>
    <mergeCell ref="Q15:R15"/>
    <mergeCell ref="C16:C18"/>
    <mergeCell ref="G16:H17"/>
    <mergeCell ref="I16:J17"/>
    <mergeCell ref="K16:L17"/>
    <mergeCell ref="M16:N17"/>
    <mergeCell ref="O16:O18"/>
    <mergeCell ref="P16:P18"/>
    <mergeCell ref="Q16:Q18"/>
    <mergeCell ref="A7:R7"/>
    <mergeCell ref="A8:R8"/>
    <mergeCell ref="A2:F2"/>
    <mergeCell ref="A3:F3"/>
    <mergeCell ref="R16:R18"/>
    <mergeCell ref="A22:C22"/>
    <mergeCell ref="A15:A18"/>
    <mergeCell ref="D16:D18"/>
    <mergeCell ref="A10:R10"/>
    <mergeCell ref="A11:R11"/>
  </mergeCells>
  <printOptions/>
  <pageMargins left="0.16" right="0.16" top="0.44" bottom="0.31" header="0.3" footer="0.3"/>
  <pageSetup horizontalDpi="600" verticalDpi="600" orientation="landscape" paperSize="9" scale="83" r:id="rId2"/>
  <legacy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1"/>
  <dimension ref="A2:M98"/>
  <sheetViews>
    <sheetView workbookViewId="0" topLeftCell="A7">
      <selection activeCell="A48" sqref="A48:IV49"/>
    </sheetView>
  </sheetViews>
  <sheetFormatPr defaultColWidth="9.00390625" defaultRowHeight="12.75"/>
  <cols>
    <col min="1" max="1" width="5.125" style="1" customWidth="1"/>
    <col min="2" max="2" width="13.125" style="1" customWidth="1"/>
    <col min="3" max="7" width="6.75390625" style="1" customWidth="1"/>
    <col min="8" max="9" width="12.375" style="1" customWidth="1"/>
    <col min="10" max="10" width="13.625" style="1" customWidth="1"/>
    <col min="11" max="11" width="11.75390625" style="1" customWidth="1"/>
    <col min="12" max="16384" width="9.125" style="1" customWidth="1"/>
  </cols>
  <sheetData>
    <row r="1" ht="12.75"/>
    <row r="2" spans="1:9" ht="12.75">
      <c r="A2" s="517" t="str">
        <f>Заполнить!$B$3</f>
        <v>Петрівська селищна рада</v>
      </c>
      <c r="B2" s="517"/>
      <c r="C2" s="517"/>
      <c r="D2" s="517"/>
      <c r="E2" s="517"/>
      <c r="F2" s="517"/>
      <c r="G2" s="517"/>
      <c r="I2" s="52" t="s">
        <v>45</v>
      </c>
    </row>
    <row r="3" spans="1:9" ht="12.75">
      <c r="A3" s="518" t="s">
        <v>47</v>
      </c>
      <c r="B3" s="518"/>
      <c r="C3" s="518"/>
      <c r="D3" s="518"/>
      <c r="E3" s="518"/>
      <c r="F3" s="518"/>
      <c r="G3" s="518"/>
      <c r="I3" s="52" t="s">
        <v>46</v>
      </c>
    </row>
    <row r="4" ht="12.75">
      <c r="I4" s="52" t="s">
        <v>98</v>
      </c>
    </row>
    <row r="5" ht="12.75"/>
    <row r="7" spans="1:11" ht="15.75" customHeight="1">
      <c r="A7" s="634" t="s">
        <v>121</v>
      </c>
      <c r="B7" s="634"/>
      <c r="C7" s="634"/>
      <c r="D7" s="634"/>
      <c r="E7" s="634"/>
      <c r="F7" s="634"/>
      <c r="G7" s="634"/>
      <c r="H7" s="634"/>
      <c r="I7" s="634"/>
      <c r="J7" s="634"/>
      <c r="K7" s="634"/>
    </row>
    <row r="8" spans="1:11" ht="21.75">
      <c r="A8" s="634" t="s">
        <v>122</v>
      </c>
      <c r="B8" s="634"/>
      <c r="C8" s="634"/>
      <c r="D8" s="634"/>
      <c r="E8" s="634"/>
      <c r="F8" s="634"/>
      <c r="G8" s="634"/>
      <c r="H8" s="634"/>
      <c r="I8" s="634"/>
      <c r="J8" s="634"/>
      <c r="K8" s="634"/>
    </row>
    <row r="9" spans="1:11" ht="12.75" customHeight="1">
      <c r="A9" s="615" t="str">
        <f>Заполнить!$B$6</f>
        <v>«21» грудня 2019 р. №</v>
      </c>
      <c r="B9" s="615"/>
      <c r="C9" s="615"/>
      <c r="D9" s="615"/>
      <c r="E9" s="615"/>
      <c r="F9" s="615"/>
      <c r="G9" s="615"/>
      <c r="H9" s="615"/>
      <c r="I9" s="615"/>
      <c r="J9" s="615"/>
      <c r="K9" s="615"/>
    </row>
    <row r="10" spans="1:11" ht="12.75">
      <c r="A10" s="525" t="s">
        <v>64</v>
      </c>
      <c r="B10" s="525"/>
      <c r="C10" s="525"/>
      <c r="D10" s="525"/>
      <c r="E10" s="525"/>
      <c r="F10" s="525"/>
      <c r="G10" s="525"/>
      <c r="H10" s="525"/>
      <c r="I10" s="525"/>
      <c r="J10" s="525"/>
      <c r="K10" s="525"/>
    </row>
    <row r="11" spans="1:11" ht="18.75" customHeight="1">
      <c r="A11" s="528" t="str">
        <f>CONCATENATE("На підставі розпорядчого документа від ",Заполнить!B5," проведено інвентаризацію грошових коштів, які обліковуються на субрахунку(ах) ")</f>
        <v>На підставі розпорядчого документа від «21» грудня 2019 р. № проведено інвентаризацію грошових коштів, які обліковуються на субрахунку(ах) </v>
      </c>
      <c r="B11" s="528"/>
      <c r="C11" s="528"/>
      <c r="D11" s="528"/>
      <c r="E11" s="528"/>
      <c r="F11" s="528"/>
      <c r="G11" s="528"/>
      <c r="H11" s="528"/>
      <c r="I11" s="528"/>
      <c r="J11" s="528"/>
      <c r="K11" s="528"/>
    </row>
    <row r="12" spans="1:11" ht="17.25" customHeight="1">
      <c r="A12" s="528"/>
      <c r="B12" s="528"/>
      <c r="C12" s="528"/>
      <c r="D12" s="528"/>
      <c r="E12" s="528"/>
      <c r="F12" s="528"/>
      <c r="G12" s="528"/>
      <c r="H12" s="528"/>
      <c r="I12" s="528"/>
      <c r="J12" s="528"/>
      <c r="K12" s="528"/>
    </row>
    <row r="13" spans="1:11" ht="15.75">
      <c r="A13" s="654"/>
      <c r="B13" s="654"/>
      <c r="C13" s="654"/>
      <c r="D13" s="654"/>
      <c r="E13" s="654"/>
      <c r="F13" s="654"/>
      <c r="G13" s="654"/>
      <c r="H13" s="654"/>
      <c r="I13" s="654"/>
      <c r="J13" s="654"/>
      <c r="K13" s="654"/>
    </row>
    <row r="14" spans="1:11" ht="15.75" customHeight="1">
      <c r="A14" s="518" t="s">
        <v>65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</row>
    <row r="15" ht="15.75">
      <c r="A15" s="4" t="str">
        <f>CONCATENATE("станом на ",Заполнить!$B$7)</f>
        <v>станом на </v>
      </c>
    </row>
    <row r="16" ht="9" customHeight="1">
      <c r="A16" s="15"/>
    </row>
    <row r="17" ht="15.75">
      <c r="A17" s="4" t="s">
        <v>123</v>
      </c>
    </row>
    <row r="18" ht="3" customHeight="1"/>
    <row r="19" spans="1:11" ht="63.75" customHeight="1">
      <c r="A19" s="11" t="s">
        <v>23</v>
      </c>
      <c r="B19" s="11" t="s">
        <v>99</v>
      </c>
      <c r="C19" s="649" t="s">
        <v>115</v>
      </c>
      <c r="D19" s="650"/>
      <c r="E19" s="650"/>
      <c r="F19" s="650"/>
      <c r="G19" s="650"/>
      <c r="H19" s="11" t="s">
        <v>116</v>
      </c>
      <c r="I19" s="11" t="s">
        <v>117</v>
      </c>
      <c r="J19" s="11" t="s">
        <v>118</v>
      </c>
      <c r="K19" s="11" t="s">
        <v>119</v>
      </c>
    </row>
    <row r="20" spans="1:11" ht="12.75">
      <c r="A20" s="36">
        <v>1</v>
      </c>
      <c r="B20" s="36">
        <v>2</v>
      </c>
      <c r="C20" s="595">
        <v>3</v>
      </c>
      <c r="D20" s="651"/>
      <c r="E20" s="651"/>
      <c r="F20" s="651"/>
      <c r="G20" s="651"/>
      <c r="H20" s="36">
        <v>4</v>
      </c>
      <c r="I20" s="36">
        <v>5</v>
      </c>
      <c r="J20" s="36">
        <v>6</v>
      </c>
      <c r="K20" s="36">
        <v>7</v>
      </c>
    </row>
    <row r="21" spans="1:11" ht="12.75">
      <c r="A21" s="10"/>
      <c r="B21" s="12"/>
      <c r="C21" s="652"/>
      <c r="D21" s="653"/>
      <c r="E21" s="653"/>
      <c r="F21" s="653"/>
      <c r="G21" s="653"/>
      <c r="H21" s="12"/>
      <c r="I21" s="12"/>
      <c r="J21" s="20"/>
      <c r="K21" s="20"/>
    </row>
    <row r="22" spans="1:11" ht="12.75">
      <c r="A22" s="12"/>
      <c r="B22" s="12"/>
      <c r="C22" s="652"/>
      <c r="D22" s="653"/>
      <c r="E22" s="653"/>
      <c r="F22" s="653"/>
      <c r="G22" s="653"/>
      <c r="H22" s="12"/>
      <c r="I22" s="12"/>
      <c r="J22" s="20"/>
      <c r="K22" s="20"/>
    </row>
    <row r="23" spans="1:11" ht="12.75">
      <c r="A23" s="12"/>
      <c r="B23" s="12"/>
      <c r="C23" s="652"/>
      <c r="D23" s="653"/>
      <c r="E23" s="653"/>
      <c r="F23" s="653"/>
      <c r="G23" s="653"/>
      <c r="H23" s="12"/>
      <c r="I23" s="12"/>
      <c r="J23" s="20"/>
      <c r="K23" s="20"/>
    </row>
    <row r="24" spans="1:11" ht="12.75">
      <c r="A24" s="643" t="s">
        <v>21</v>
      </c>
      <c r="B24" s="643"/>
      <c r="C24" s="643"/>
      <c r="D24" s="643"/>
      <c r="E24" s="643"/>
      <c r="F24" s="643"/>
      <c r="G24" s="643"/>
      <c r="H24" s="643"/>
      <c r="I24" s="643"/>
      <c r="J24" s="21">
        <f>SUM(J21:J23)</f>
        <v>0</v>
      </c>
      <c r="K24" s="21">
        <f>SUM(K21:K23)</f>
        <v>0</v>
      </c>
    </row>
    <row r="26" ht="15.75">
      <c r="A26" s="6" t="s">
        <v>124</v>
      </c>
    </row>
    <row r="27" ht="15">
      <c r="B27" s="13" t="e">
        <f>CONCATENATE("а) кількість порядкових номерів:  ",ЧислоПрописом(A23))</f>
        <v>#NAME?</v>
      </c>
    </row>
    <row r="28" spans="6:13" ht="15">
      <c r="F28" s="99" t="s">
        <v>28</v>
      </c>
      <c r="G28" s="100"/>
      <c r="M28" s="13" t="s">
        <v>125</v>
      </c>
    </row>
    <row r="30" ht="15">
      <c r="B30" s="13" t="e">
        <f>CONCATENATE("б) загальна сума (фактично) згідно з випискою(ами): ",СумаПрописом(J24))</f>
        <v>#NAME?</v>
      </c>
    </row>
    <row r="31" spans="8:10" ht="12.75">
      <c r="H31" s="101" t="s">
        <v>30</v>
      </c>
      <c r="I31" s="101" t="s">
        <v>28</v>
      </c>
      <c r="J31" s="102"/>
    </row>
    <row r="33" ht="15">
      <c r="B33" s="13" t="e">
        <f>CONCATENATE("в)  загальна сума за даними бухгалтерського обліку: ",СумаПрописом(K24))</f>
        <v>#NAME?</v>
      </c>
    </row>
    <row r="34" spans="8:10" ht="12.75">
      <c r="H34" s="102"/>
      <c r="I34" s="101" t="s">
        <v>28</v>
      </c>
      <c r="J34" s="102"/>
    </row>
    <row r="35" spans="8:10" ht="12.75">
      <c r="H35" s="14"/>
      <c r="I35" s="114"/>
      <c r="J35" s="14"/>
    </row>
    <row r="36" spans="1:10" ht="15.75">
      <c r="A36" s="177" t="s">
        <v>126</v>
      </c>
      <c r="H36" s="14"/>
      <c r="I36" s="114"/>
      <c r="J36" s="14"/>
    </row>
    <row r="37" spans="1:11" ht="15.75">
      <c r="A37" s="540">
        <f>Заполнить!$B$12</f>
        <v>0</v>
      </c>
      <c r="B37" s="540"/>
      <c r="C37" s="540"/>
      <c r="D37" s="540"/>
      <c r="E37" s="540"/>
      <c r="F37" s="166"/>
      <c r="G37" s="167"/>
      <c r="H37" s="166"/>
      <c r="I37" s="541">
        <f>Заполнить!$H$12</f>
        <v>0</v>
      </c>
      <c r="J37" s="541"/>
      <c r="K37" s="541"/>
    </row>
    <row r="38" spans="1:11" ht="12.75">
      <c r="A38" s="542" t="s">
        <v>7</v>
      </c>
      <c r="B38" s="542"/>
      <c r="C38" s="542"/>
      <c r="D38" s="542"/>
      <c r="E38" s="542"/>
      <c r="F38" s="169"/>
      <c r="G38" s="168" t="s">
        <v>8</v>
      </c>
      <c r="H38" s="169"/>
      <c r="I38" s="542" t="s">
        <v>48</v>
      </c>
      <c r="J38" s="542"/>
      <c r="K38" s="542"/>
    </row>
    <row r="39" spans="1:11" ht="15.75">
      <c r="A39" s="178" t="s">
        <v>127</v>
      </c>
      <c r="B39" s="168"/>
      <c r="C39" s="168"/>
      <c r="D39" s="168"/>
      <c r="E39" s="168"/>
      <c r="F39" s="169"/>
      <c r="G39" s="168"/>
      <c r="H39" s="169"/>
      <c r="I39" s="168"/>
      <c r="J39" s="168"/>
      <c r="K39" s="168"/>
    </row>
    <row r="40" spans="1:11" ht="15.75">
      <c r="A40" s="540">
        <f>Заполнить!$B$13</f>
        <v>0</v>
      </c>
      <c r="B40" s="540"/>
      <c r="C40" s="540"/>
      <c r="D40" s="540"/>
      <c r="E40" s="540"/>
      <c r="F40" s="166"/>
      <c r="G40" s="167"/>
      <c r="H40" s="166"/>
      <c r="I40" s="541">
        <f>Заполнить!$H$13</f>
        <v>0</v>
      </c>
      <c r="J40" s="541"/>
      <c r="K40" s="541"/>
    </row>
    <row r="41" spans="1:11" ht="12.75">
      <c r="A41" s="542" t="s">
        <v>7</v>
      </c>
      <c r="B41" s="542"/>
      <c r="C41" s="542"/>
      <c r="D41" s="542"/>
      <c r="E41" s="542"/>
      <c r="F41" s="169"/>
      <c r="G41" s="168" t="s">
        <v>8</v>
      </c>
      <c r="H41" s="169"/>
      <c r="I41" s="542" t="s">
        <v>48</v>
      </c>
      <c r="J41" s="542"/>
      <c r="K41" s="542"/>
    </row>
    <row r="42" spans="1:11" ht="15.75">
      <c r="A42" s="540">
        <f>Заполнить!$B$14</f>
        <v>0</v>
      </c>
      <c r="B42" s="540"/>
      <c r="C42" s="540"/>
      <c r="D42" s="540"/>
      <c r="E42" s="540"/>
      <c r="F42" s="166"/>
      <c r="G42" s="167"/>
      <c r="H42" s="166"/>
      <c r="I42" s="541">
        <f>Заполнить!$H$14</f>
        <v>0</v>
      </c>
      <c r="J42" s="541"/>
      <c r="K42" s="541"/>
    </row>
    <row r="43" spans="1:11" ht="12.75">
      <c r="A43" s="542" t="s">
        <v>7</v>
      </c>
      <c r="B43" s="542"/>
      <c r="C43" s="542"/>
      <c r="D43" s="542"/>
      <c r="E43" s="542"/>
      <c r="F43" s="169"/>
      <c r="G43" s="168" t="s">
        <v>8</v>
      </c>
      <c r="H43" s="169"/>
      <c r="I43" s="542" t="s">
        <v>48</v>
      </c>
      <c r="J43" s="542"/>
      <c r="K43" s="542"/>
    </row>
    <row r="44" spans="1:11" ht="15.75">
      <c r="A44" s="540">
        <f>Заполнить!$B$15</f>
        <v>0</v>
      </c>
      <c r="B44" s="540"/>
      <c r="C44" s="540"/>
      <c r="D44" s="540"/>
      <c r="E44" s="540"/>
      <c r="F44" s="166"/>
      <c r="G44" s="167"/>
      <c r="H44" s="166"/>
      <c r="I44" s="541">
        <f>Заполнить!$H$15</f>
        <v>0</v>
      </c>
      <c r="J44" s="541"/>
      <c r="K44" s="541"/>
    </row>
    <row r="45" spans="1:11" ht="12.75">
      <c r="A45" s="542" t="s">
        <v>7</v>
      </c>
      <c r="B45" s="542"/>
      <c r="C45" s="542"/>
      <c r="D45" s="542"/>
      <c r="E45" s="542"/>
      <c r="F45" s="169"/>
      <c r="G45" s="168" t="s">
        <v>8</v>
      </c>
      <c r="H45" s="169"/>
      <c r="I45" s="542" t="s">
        <v>48</v>
      </c>
      <c r="J45" s="542"/>
      <c r="K45" s="542"/>
    </row>
    <row r="46" spans="1:11" ht="15.75">
      <c r="A46" s="540">
        <f>Заполнить!$B$16</f>
        <v>0</v>
      </c>
      <c r="B46" s="540"/>
      <c r="C46" s="540"/>
      <c r="D46" s="540"/>
      <c r="E46" s="540"/>
      <c r="F46" s="166"/>
      <c r="G46" s="167"/>
      <c r="H46" s="166"/>
      <c r="I46" s="541">
        <f>Заполнить!$H$16</f>
        <v>0</v>
      </c>
      <c r="J46" s="541"/>
      <c r="K46" s="541"/>
    </row>
    <row r="47" spans="1:11" ht="12.75">
      <c r="A47" s="542" t="s">
        <v>7</v>
      </c>
      <c r="B47" s="542"/>
      <c r="C47" s="542"/>
      <c r="D47" s="542"/>
      <c r="E47" s="542"/>
      <c r="F47" s="169"/>
      <c r="G47" s="168" t="s">
        <v>8</v>
      </c>
      <c r="H47" s="169"/>
      <c r="I47" s="542" t="s">
        <v>48</v>
      </c>
      <c r="J47" s="542"/>
      <c r="K47" s="542"/>
    </row>
    <row r="48" spans="1:11" ht="15.75" hidden="1">
      <c r="A48" s="540">
        <f>Заполнить!$B$17</f>
        <v>0</v>
      </c>
      <c r="B48" s="540"/>
      <c r="C48" s="540"/>
      <c r="D48" s="540"/>
      <c r="E48" s="540"/>
      <c r="F48" s="166"/>
      <c r="G48" s="167"/>
      <c r="H48" s="166"/>
      <c r="I48" s="541">
        <f>Заполнить!$H$17</f>
        <v>0</v>
      </c>
      <c r="J48" s="541"/>
      <c r="K48" s="541"/>
    </row>
    <row r="49" spans="1:11" ht="12.75" hidden="1">
      <c r="A49" s="542" t="s">
        <v>7</v>
      </c>
      <c r="B49" s="542"/>
      <c r="C49" s="542"/>
      <c r="D49" s="542"/>
      <c r="E49" s="542"/>
      <c r="F49" s="169"/>
      <c r="G49" s="168" t="s">
        <v>8</v>
      </c>
      <c r="H49" s="169"/>
      <c r="I49" s="542" t="s">
        <v>48</v>
      </c>
      <c r="J49" s="542"/>
      <c r="K49" s="542"/>
    </row>
    <row r="50" spans="1:11" ht="15.75" hidden="1">
      <c r="A50" s="540">
        <f>Заполнить!$B$18</f>
        <v>0</v>
      </c>
      <c r="B50" s="540"/>
      <c r="C50" s="540"/>
      <c r="D50" s="540"/>
      <c r="E50" s="540"/>
      <c r="F50" s="166"/>
      <c r="G50" s="167"/>
      <c r="H50" s="166"/>
      <c r="I50" s="541">
        <f>Заполнить!$H$18</f>
        <v>0</v>
      </c>
      <c r="J50" s="541"/>
      <c r="K50" s="541"/>
    </row>
    <row r="51" spans="1:11" ht="12.75" hidden="1">
      <c r="A51" s="542" t="s">
        <v>7</v>
      </c>
      <c r="B51" s="542"/>
      <c r="C51" s="542"/>
      <c r="D51" s="542"/>
      <c r="E51" s="542"/>
      <c r="F51" s="169"/>
      <c r="G51" s="168" t="s">
        <v>8</v>
      </c>
      <c r="H51" s="169"/>
      <c r="I51" s="542" t="s">
        <v>48</v>
      </c>
      <c r="J51" s="542"/>
      <c r="K51" s="542"/>
    </row>
    <row r="52" spans="1:11" ht="15.75" hidden="1">
      <c r="A52" s="540">
        <f>Заполнить!$B$19</f>
        <v>0</v>
      </c>
      <c r="B52" s="540"/>
      <c r="C52" s="540"/>
      <c r="D52" s="540"/>
      <c r="E52" s="540"/>
      <c r="F52" s="166"/>
      <c r="G52" s="167"/>
      <c r="H52" s="166"/>
      <c r="I52" s="541">
        <f>Заполнить!$H$19</f>
        <v>0</v>
      </c>
      <c r="J52" s="541"/>
      <c r="K52" s="541"/>
    </row>
    <row r="53" spans="1:11" ht="12.75" hidden="1">
      <c r="A53" s="542" t="s">
        <v>7</v>
      </c>
      <c r="B53" s="542"/>
      <c r="C53" s="542"/>
      <c r="D53" s="542"/>
      <c r="E53" s="542"/>
      <c r="F53" s="169"/>
      <c r="G53" s="168" t="s">
        <v>8</v>
      </c>
      <c r="H53" s="169"/>
      <c r="I53" s="542" t="s">
        <v>48</v>
      </c>
      <c r="J53" s="542"/>
      <c r="K53" s="542"/>
    </row>
    <row r="54" spans="1:11" ht="15.75" hidden="1">
      <c r="A54" s="540">
        <f>Заполнить!$B$20</f>
        <v>0</v>
      </c>
      <c r="B54" s="540"/>
      <c r="C54" s="540"/>
      <c r="D54" s="540"/>
      <c r="E54" s="540"/>
      <c r="F54" s="166"/>
      <c r="G54" s="167"/>
      <c r="H54" s="166"/>
      <c r="I54" s="541">
        <f>Заполнить!$H$20</f>
        <v>0</v>
      </c>
      <c r="J54" s="541"/>
      <c r="K54" s="541"/>
    </row>
    <row r="55" spans="1:11" ht="12.75" hidden="1">
      <c r="A55" s="542" t="s">
        <v>7</v>
      </c>
      <c r="B55" s="542"/>
      <c r="C55" s="542"/>
      <c r="D55" s="542"/>
      <c r="E55" s="542"/>
      <c r="F55" s="169"/>
      <c r="G55" s="168" t="s">
        <v>8</v>
      </c>
      <c r="H55" s="169"/>
      <c r="I55" s="542" t="s">
        <v>48</v>
      </c>
      <c r="J55" s="542"/>
      <c r="K55" s="542"/>
    </row>
    <row r="56" spans="1:11" ht="15.75" hidden="1">
      <c r="A56" s="540">
        <f>Заполнить!$B$21</f>
        <v>0</v>
      </c>
      <c r="B56" s="540"/>
      <c r="C56" s="540"/>
      <c r="D56" s="540"/>
      <c r="E56" s="540"/>
      <c r="F56" s="166"/>
      <c r="G56" s="167"/>
      <c r="H56" s="166"/>
      <c r="I56" s="541">
        <f>Заполнить!$H$21</f>
        <v>0</v>
      </c>
      <c r="J56" s="541"/>
      <c r="K56" s="541"/>
    </row>
    <row r="57" spans="1:11" ht="12.75" hidden="1">
      <c r="A57" s="542" t="s">
        <v>7</v>
      </c>
      <c r="B57" s="542"/>
      <c r="C57" s="542"/>
      <c r="D57" s="542"/>
      <c r="E57" s="542"/>
      <c r="F57" s="169"/>
      <c r="G57" s="168" t="s">
        <v>8</v>
      </c>
      <c r="H57" s="169"/>
      <c r="I57" s="542" t="s">
        <v>48</v>
      </c>
      <c r="J57" s="542"/>
      <c r="K57" s="542"/>
    </row>
    <row r="58" spans="1:11" ht="15.75" hidden="1">
      <c r="A58" s="540">
        <f>Заполнить!$B$22</f>
        <v>0</v>
      </c>
      <c r="B58" s="540"/>
      <c r="C58" s="540"/>
      <c r="D58" s="540"/>
      <c r="E58" s="540"/>
      <c r="F58" s="166"/>
      <c r="G58" s="167"/>
      <c r="H58" s="166"/>
      <c r="I58" s="541">
        <f>Заполнить!$H$22</f>
        <v>0</v>
      </c>
      <c r="J58" s="541"/>
      <c r="K58" s="541"/>
    </row>
    <row r="59" spans="1:11" ht="12.75" hidden="1">
      <c r="A59" s="542" t="s">
        <v>7</v>
      </c>
      <c r="B59" s="542"/>
      <c r="C59" s="542"/>
      <c r="D59" s="542"/>
      <c r="E59" s="542"/>
      <c r="F59" s="169"/>
      <c r="G59" s="168" t="s">
        <v>8</v>
      </c>
      <c r="H59" s="169"/>
      <c r="I59" s="542" t="s">
        <v>48</v>
      </c>
      <c r="J59" s="542"/>
      <c r="K59" s="542"/>
    </row>
    <row r="60" spans="1:11" ht="15.75" hidden="1">
      <c r="A60" s="540">
        <f>Заполнить!$B$23</f>
        <v>0</v>
      </c>
      <c r="B60" s="540"/>
      <c r="C60" s="540"/>
      <c r="D60" s="540"/>
      <c r="E60" s="540"/>
      <c r="F60" s="166"/>
      <c r="G60" s="167"/>
      <c r="H60" s="166"/>
      <c r="I60" s="541">
        <f>Заполнить!$H$23</f>
        <v>0</v>
      </c>
      <c r="J60" s="541"/>
      <c r="K60" s="541"/>
    </row>
    <row r="61" spans="1:11" ht="12.75" hidden="1">
      <c r="A61" s="542" t="s">
        <v>7</v>
      </c>
      <c r="B61" s="542"/>
      <c r="C61" s="542"/>
      <c r="D61" s="542"/>
      <c r="E61" s="542"/>
      <c r="F61" s="169"/>
      <c r="G61" s="168" t="s">
        <v>8</v>
      </c>
      <c r="H61" s="169"/>
      <c r="I61" s="542" t="s">
        <v>48</v>
      </c>
      <c r="J61" s="542"/>
      <c r="K61" s="542"/>
    </row>
    <row r="62" spans="1:11" ht="15.75" hidden="1">
      <c r="A62" s="540">
        <f>Заполнить!$B$24</f>
        <v>0</v>
      </c>
      <c r="B62" s="540"/>
      <c r="C62" s="540"/>
      <c r="D62" s="540"/>
      <c r="E62" s="540"/>
      <c r="F62" s="166"/>
      <c r="G62" s="167"/>
      <c r="H62" s="166"/>
      <c r="I62" s="541">
        <f>Заполнить!$H$24</f>
        <v>0</v>
      </c>
      <c r="J62" s="541"/>
      <c r="K62" s="541"/>
    </row>
    <row r="63" spans="1:11" ht="12.75" hidden="1">
      <c r="A63" s="542" t="s">
        <v>7</v>
      </c>
      <c r="B63" s="542"/>
      <c r="C63" s="542"/>
      <c r="D63" s="542"/>
      <c r="E63" s="542"/>
      <c r="F63" s="169"/>
      <c r="G63" s="168" t="s">
        <v>8</v>
      </c>
      <c r="H63" s="169"/>
      <c r="I63" s="542" t="s">
        <v>48</v>
      </c>
      <c r="J63" s="542"/>
      <c r="K63" s="542"/>
    </row>
    <row r="64" spans="1:11" ht="15.75" hidden="1">
      <c r="A64" s="540">
        <f>Заполнить!$B$25</f>
        <v>0</v>
      </c>
      <c r="B64" s="540"/>
      <c r="C64" s="540"/>
      <c r="D64" s="540"/>
      <c r="E64" s="540"/>
      <c r="F64" s="166"/>
      <c r="G64" s="167"/>
      <c r="H64" s="166"/>
      <c r="I64" s="541">
        <f>Заполнить!$H$25</f>
        <v>0</v>
      </c>
      <c r="J64" s="541"/>
      <c r="K64" s="541"/>
    </row>
    <row r="65" spans="1:11" ht="12.75" hidden="1">
      <c r="A65" s="542" t="s">
        <v>7</v>
      </c>
      <c r="B65" s="542"/>
      <c r="C65" s="542"/>
      <c r="D65" s="542"/>
      <c r="E65" s="542"/>
      <c r="F65" s="169"/>
      <c r="G65" s="168" t="s">
        <v>8</v>
      </c>
      <c r="H65" s="169"/>
      <c r="I65" s="542" t="s">
        <v>48</v>
      </c>
      <c r="J65" s="542"/>
      <c r="K65" s="542"/>
    </row>
    <row r="66" spans="1:11" ht="15.75" hidden="1">
      <c r="A66" s="540">
        <f>Заполнить!$B$26</f>
        <v>0</v>
      </c>
      <c r="B66" s="540"/>
      <c r="C66" s="540"/>
      <c r="D66" s="540"/>
      <c r="E66" s="540"/>
      <c r="F66" s="166"/>
      <c r="G66" s="167"/>
      <c r="H66" s="166"/>
      <c r="I66" s="541">
        <f>Заполнить!$H$26</f>
        <v>0</v>
      </c>
      <c r="J66" s="541"/>
      <c r="K66" s="541"/>
    </row>
    <row r="67" spans="1:11" ht="12.75" hidden="1">
      <c r="A67" s="542" t="s">
        <v>7</v>
      </c>
      <c r="B67" s="542"/>
      <c r="C67" s="542"/>
      <c r="D67" s="542"/>
      <c r="E67" s="542"/>
      <c r="F67" s="169"/>
      <c r="G67" s="168" t="s">
        <v>8</v>
      </c>
      <c r="H67" s="169"/>
      <c r="I67" s="542" t="s">
        <v>48</v>
      </c>
      <c r="J67" s="542"/>
      <c r="K67" s="542"/>
    </row>
    <row r="69" spans="1:11" ht="12.75">
      <c r="A69" s="643" t="s">
        <v>23</v>
      </c>
      <c r="B69" s="643" t="s">
        <v>99</v>
      </c>
      <c r="C69" s="644" t="s">
        <v>130</v>
      </c>
      <c r="D69" s="645"/>
      <c r="E69" s="645"/>
      <c r="F69" s="645"/>
      <c r="G69" s="645"/>
      <c r="H69" s="643" t="s">
        <v>116</v>
      </c>
      <c r="I69" s="643" t="s">
        <v>117</v>
      </c>
      <c r="J69" s="643" t="s">
        <v>128</v>
      </c>
      <c r="K69" s="643" t="s">
        <v>129</v>
      </c>
    </row>
    <row r="70" spans="1:11" ht="12.75">
      <c r="A70" s="643"/>
      <c r="B70" s="643"/>
      <c r="C70" s="646"/>
      <c r="D70" s="647"/>
      <c r="E70" s="647"/>
      <c r="F70" s="647"/>
      <c r="G70" s="647"/>
      <c r="H70" s="643"/>
      <c r="I70" s="643"/>
      <c r="J70" s="643"/>
      <c r="K70" s="643"/>
    </row>
    <row r="71" spans="1:11" ht="12.75">
      <c r="A71" s="36">
        <v>1</v>
      </c>
      <c r="B71" s="36">
        <v>2</v>
      </c>
      <c r="C71" s="616">
        <v>3</v>
      </c>
      <c r="D71" s="616"/>
      <c r="E71" s="616"/>
      <c r="F71" s="616"/>
      <c r="G71" s="616"/>
      <c r="H71" s="36">
        <v>4</v>
      </c>
      <c r="I71" s="36">
        <v>5</v>
      </c>
      <c r="J71" s="36">
        <v>6</v>
      </c>
      <c r="K71" s="36">
        <v>7</v>
      </c>
    </row>
    <row r="72" spans="1:11" ht="18.75">
      <c r="A72" s="62">
        <v>1</v>
      </c>
      <c r="B72" s="63"/>
      <c r="C72" s="648"/>
      <c r="D72" s="648"/>
      <c r="E72" s="648"/>
      <c r="F72" s="648"/>
      <c r="G72" s="648"/>
      <c r="H72" s="63"/>
      <c r="I72" s="63"/>
      <c r="J72" s="63"/>
      <c r="K72" s="63"/>
    </row>
    <row r="73" spans="1:11" ht="37.5">
      <c r="A73" s="62" t="s">
        <v>108</v>
      </c>
      <c r="B73" s="63"/>
      <c r="C73" s="648"/>
      <c r="D73" s="648"/>
      <c r="E73" s="648"/>
      <c r="F73" s="648"/>
      <c r="G73" s="648"/>
      <c r="H73" s="63"/>
      <c r="I73" s="63"/>
      <c r="J73" s="63"/>
      <c r="K73" s="63"/>
    </row>
    <row r="74" spans="1:11" ht="37.5">
      <c r="A74" s="62" t="s">
        <v>108</v>
      </c>
      <c r="B74" s="63"/>
      <c r="C74" s="648"/>
      <c r="D74" s="648"/>
      <c r="E74" s="648"/>
      <c r="F74" s="648"/>
      <c r="G74" s="648"/>
      <c r="H74" s="63"/>
      <c r="I74" s="63"/>
      <c r="J74" s="63"/>
      <c r="K74" s="63"/>
    </row>
    <row r="75" spans="1:11" ht="18.75">
      <c r="A75" s="642" t="s">
        <v>21</v>
      </c>
      <c r="B75" s="642"/>
      <c r="C75" s="642"/>
      <c r="D75" s="642"/>
      <c r="E75" s="642"/>
      <c r="F75" s="642"/>
      <c r="G75" s="642"/>
      <c r="H75" s="642"/>
      <c r="I75" s="642"/>
      <c r="J75" s="63"/>
      <c r="K75" s="63"/>
    </row>
    <row r="77" ht="15">
      <c r="A77" s="13" t="s">
        <v>131</v>
      </c>
    </row>
    <row r="78" spans="1:11" ht="21" customHeight="1">
      <c r="A78" s="543"/>
      <c r="B78" s="543"/>
      <c r="C78" s="543"/>
      <c r="D78" s="543"/>
      <c r="E78" s="543"/>
      <c r="H78" s="25"/>
      <c r="I78" s="53"/>
      <c r="J78" s="544"/>
      <c r="K78" s="544"/>
    </row>
    <row r="79" spans="1:11" ht="12.75">
      <c r="A79" s="641" t="s">
        <v>7</v>
      </c>
      <c r="B79" s="641"/>
      <c r="C79" s="641"/>
      <c r="D79" s="641"/>
      <c r="E79" s="641"/>
      <c r="F79" s="97"/>
      <c r="H79" s="87" t="s">
        <v>8</v>
      </c>
      <c r="J79" s="641" t="s">
        <v>48</v>
      </c>
      <c r="K79" s="641"/>
    </row>
    <row r="80" spans="1:9" ht="12.75">
      <c r="A80" s="98"/>
      <c r="B80" s="98"/>
      <c r="C80" s="98"/>
      <c r="D80" s="98"/>
      <c r="E80" s="98"/>
      <c r="F80" s="98"/>
      <c r="G80" s="98"/>
      <c r="H80" s="98"/>
      <c r="I80" s="98"/>
    </row>
    <row r="81" ht="15.75">
      <c r="A81" s="4" t="s">
        <v>132</v>
      </c>
    </row>
    <row r="82" spans="1:11" ht="12.75">
      <c r="A82" s="543"/>
      <c r="B82" s="543"/>
      <c r="C82" s="543"/>
      <c r="D82" s="543"/>
      <c r="E82" s="543"/>
      <c r="H82" s="25"/>
      <c r="I82" s="53"/>
      <c r="J82" s="544"/>
      <c r="K82" s="544"/>
    </row>
    <row r="83" spans="1:11" ht="12.75">
      <c r="A83" s="641" t="s">
        <v>7</v>
      </c>
      <c r="B83" s="641"/>
      <c r="C83" s="641"/>
      <c r="D83" s="641"/>
      <c r="E83" s="641"/>
      <c r="F83" s="97"/>
      <c r="H83" s="87" t="s">
        <v>8</v>
      </c>
      <c r="J83" s="641" t="s">
        <v>48</v>
      </c>
      <c r="K83" s="641"/>
    </row>
    <row r="85" ht="12.75">
      <c r="A85" s="64" t="s">
        <v>133</v>
      </c>
    </row>
    <row r="87" ht="15">
      <c r="A87" s="60" t="s">
        <v>134</v>
      </c>
    </row>
    <row r="88" spans="1:11" ht="12.75">
      <c r="A88" s="546"/>
      <c r="B88" s="546"/>
      <c r="C88" s="546"/>
      <c r="D88" s="546"/>
      <c r="E88" s="546"/>
      <c r="F88" s="546"/>
      <c r="G88" s="546"/>
      <c r="H88" s="546"/>
      <c r="I88" s="546"/>
      <c r="J88" s="546"/>
      <c r="K88" s="546"/>
    </row>
    <row r="89" spans="1:11" ht="12.75">
      <c r="A89" s="640"/>
      <c r="B89" s="640"/>
      <c r="C89" s="640"/>
      <c r="D89" s="640"/>
      <c r="E89" s="640"/>
      <c r="F89" s="640"/>
      <c r="G89" s="640"/>
      <c r="H89" s="640"/>
      <c r="I89" s="640"/>
      <c r="J89" s="640"/>
      <c r="K89" s="640"/>
    </row>
    <row r="90" spans="1:11" ht="12.75">
      <c r="A90" s="546"/>
      <c r="B90" s="546"/>
      <c r="C90" s="546"/>
      <c r="D90" s="546"/>
      <c r="E90" s="546"/>
      <c r="F90" s="546"/>
      <c r="G90" s="546"/>
      <c r="H90" s="546"/>
      <c r="I90" s="546"/>
      <c r="J90" s="546"/>
      <c r="K90" s="546"/>
    </row>
    <row r="92" spans="2:10" ht="12.75">
      <c r="B92" s="25"/>
      <c r="G92" s="544"/>
      <c r="H92" s="544"/>
      <c r="I92" s="544"/>
      <c r="J92" s="544"/>
    </row>
    <row r="93" spans="2:10" ht="12.75">
      <c r="B93" s="87" t="s">
        <v>8</v>
      </c>
      <c r="G93" s="641" t="s">
        <v>48</v>
      </c>
      <c r="H93" s="641"/>
      <c r="I93" s="641"/>
      <c r="J93" s="641"/>
    </row>
    <row r="95" ht="12.75">
      <c r="A95" s="3" t="s">
        <v>133</v>
      </c>
    </row>
    <row r="96" spans="1:4" ht="12.75">
      <c r="A96" s="25"/>
      <c r="B96" s="25"/>
      <c r="C96" s="25"/>
      <c r="D96" s="25"/>
    </row>
    <row r="97" spans="1:11" ht="38.25" customHeight="1">
      <c r="A97" s="639" t="s">
        <v>135</v>
      </c>
      <c r="B97" s="639"/>
      <c r="C97" s="639"/>
      <c r="D97" s="639"/>
      <c r="E97" s="639"/>
      <c r="F97" s="639"/>
      <c r="G97" s="639"/>
      <c r="H97" s="639"/>
      <c r="I97" s="639"/>
      <c r="J97" s="639"/>
      <c r="K97" s="639"/>
    </row>
    <row r="98" ht="12.75">
      <c r="A98" s="71" t="s">
        <v>136</v>
      </c>
    </row>
  </sheetData>
  <sheetProtection/>
  <mergeCells count="101">
    <mergeCell ref="A66:E66"/>
    <mergeCell ref="I66:K66"/>
    <mergeCell ref="A67:E67"/>
    <mergeCell ref="I67:K67"/>
    <mergeCell ref="A63:E63"/>
    <mergeCell ref="I63:K63"/>
    <mergeCell ref="A64:E64"/>
    <mergeCell ref="I64:K64"/>
    <mergeCell ref="A65:E65"/>
    <mergeCell ref="I65:K65"/>
    <mergeCell ref="A60:E60"/>
    <mergeCell ref="I60:K60"/>
    <mergeCell ref="A61:E61"/>
    <mergeCell ref="I61:K61"/>
    <mergeCell ref="A62:E62"/>
    <mergeCell ref="I62:K62"/>
    <mergeCell ref="A57:E57"/>
    <mergeCell ref="I57:K57"/>
    <mergeCell ref="A58:E58"/>
    <mergeCell ref="I58:K58"/>
    <mergeCell ref="A59:E59"/>
    <mergeCell ref="I59:K59"/>
    <mergeCell ref="A54:E54"/>
    <mergeCell ref="I54:K54"/>
    <mergeCell ref="A55:E55"/>
    <mergeCell ref="I55:K55"/>
    <mergeCell ref="A56:E56"/>
    <mergeCell ref="I56:K56"/>
    <mergeCell ref="A51:E51"/>
    <mergeCell ref="I51:K51"/>
    <mergeCell ref="A52:E52"/>
    <mergeCell ref="I52:K52"/>
    <mergeCell ref="A53:E53"/>
    <mergeCell ref="I53:K53"/>
    <mergeCell ref="A48:E48"/>
    <mergeCell ref="I48:K48"/>
    <mergeCell ref="A49:E49"/>
    <mergeCell ref="I49:K49"/>
    <mergeCell ref="A50:E50"/>
    <mergeCell ref="I50:K50"/>
    <mergeCell ref="A45:E45"/>
    <mergeCell ref="I45:K45"/>
    <mergeCell ref="A46:E46"/>
    <mergeCell ref="I46:K46"/>
    <mergeCell ref="A47:E47"/>
    <mergeCell ref="I47:K47"/>
    <mergeCell ref="A42:E42"/>
    <mergeCell ref="I42:K42"/>
    <mergeCell ref="A43:E43"/>
    <mergeCell ref="I43:K43"/>
    <mergeCell ref="A44:E44"/>
    <mergeCell ref="I44:K44"/>
    <mergeCell ref="I37:K37"/>
    <mergeCell ref="A38:E38"/>
    <mergeCell ref="I38:K38"/>
    <mergeCell ref="A40:E40"/>
    <mergeCell ref="I40:K40"/>
    <mergeCell ref="A41:E41"/>
    <mergeCell ref="I41:K41"/>
    <mergeCell ref="A14:K14"/>
    <mergeCell ref="A24:I24"/>
    <mergeCell ref="A2:G2"/>
    <mergeCell ref="A3:G3"/>
    <mergeCell ref="A7:K7"/>
    <mergeCell ref="A8:K8"/>
    <mergeCell ref="A9:K9"/>
    <mergeCell ref="A10:K10"/>
    <mergeCell ref="A11:K12"/>
    <mergeCell ref="A13:K13"/>
    <mergeCell ref="H69:H70"/>
    <mergeCell ref="I69:I70"/>
    <mergeCell ref="J69:J70"/>
    <mergeCell ref="K69:K70"/>
    <mergeCell ref="C19:G19"/>
    <mergeCell ref="C20:G20"/>
    <mergeCell ref="C21:G21"/>
    <mergeCell ref="C22:G22"/>
    <mergeCell ref="C23:G23"/>
    <mergeCell ref="A37:E37"/>
    <mergeCell ref="A75:I75"/>
    <mergeCell ref="A69:A70"/>
    <mergeCell ref="C69:G70"/>
    <mergeCell ref="A78:E78"/>
    <mergeCell ref="A79:E79"/>
    <mergeCell ref="C71:G71"/>
    <mergeCell ref="C72:G72"/>
    <mergeCell ref="C73:G73"/>
    <mergeCell ref="C74:G74"/>
    <mergeCell ref="B69:B70"/>
    <mergeCell ref="J79:K79"/>
    <mergeCell ref="J78:K78"/>
    <mergeCell ref="A82:E82"/>
    <mergeCell ref="J82:K82"/>
    <mergeCell ref="A83:E83"/>
    <mergeCell ref="J83:K83"/>
    <mergeCell ref="A97:K97"/>
    <mergeCell ref="A88:K88"/>
    <mergeCell ref="A89:K89"/>
    <mergeCell ref="A90:K90"/>
    <mergeCell ref="G92:J92"/>
    <mergeCell ref="G93:J93"/>
  </mergeCells>
  <printOptions/>
  <pageMargins left="0.15748031496062992" right="0.11811023622047245" top="0.35433070866141736" bottom="0.15748031496062992" header="0.31496062992125984" footer="0.15748031496062992"/>
  <pageSetup fitToHeight="2" horizontalDpi="600" verticalDpi="600" orientation="portrait" paperSize="9" scale="97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12"/>
  <dimension ref="A1:M109"/>
  <sheetViews>
    <sheetView workbookViewId="0" topLeftCell="A1">
      <selection activeCell="A60" sqref="A60:IV61"/>
    </sheetView>
  </sheetViews>
  <sheetFormatPr defaultColWidth="9.00390625" defaultRowHeight="12.75"/>
  <cols>
    <col min="1" max="1" width="4.375" style="1" customWidth="1"/>
    <col min="2" max="2" width="49.125" style="1" customWidth="1"/>
    <col min="3" max="3" width="13.75390625" style="1" customWidth="1"/>
    <col min="4" max="4" width="10.625" style="1" customWidth="1"/>
    <col min="5" max="5" width="9.125" style="1" customWidth="1"/>
    <col min="6" max="6" width="13.375" style="1" customWidth="1"/>
    <col min="7" max="7" width="10.375" style="1" customWidth="1"/>
    <col min="8" max="16384" width="9.125" style="1" customWidth="1"/>
  </cols>
  <sheetData>
    <row r="1" ht="12.75">
      <c r="F1" s="52" t="s">
        <v>45</v>
      </c>
    </row>
    <row r="2" spans="1:6" ht="12.75">
      <c r="A2" s="517" t="str">
        <f>Заполнить!$B$3</f>
        <v>Петрівська селищна рада</v>
      </c>
      <c r="B2" s="517"/>
      <c r="F2" s="52" t="s">
        <v>46</v>
      </c>
    </row>
    <row r="3" spans="1:6" ht="12.75">
      <c r="A3" s="518" t="s">
        <v>47</v>
      </c>
      <c r="B3" s="518"/>
      <c r="F3" s="52" t="s">
        <v>98</v>
      </c>
    </row>
    <row r="4" ht="12.75"/>
    <row r="5" spans="3:7" ht="12.75">
      <c r="C5" s="75"/>
      <c r="D5" s="75"/>
      <c r="E5" s="75"/>
      <c r="F5" s="75"/>
      <c r="G5" s="75"/>
    </row>
    <row r="6" spans="3:7" ht="12.75">
      <c r="C6" s="76"/>
      <c r="D6" s="76"/>
      <c r="E6" s="76"/>
      <c r="F6" s="76"/>
      <c r="G6" s="76"/>
    </row>
    <row r="7" spans="1:11" ht="18.75">
      <c r="A7" s="527" t="s">
        <v>121</v>
      </c>
      <c r="B7" s="527"/>
      <c r="C7" s="527"/>
      <c r="D7" s="527"/>
      <c r="E7" s="527"/>
      <c r="F7" s="527"/>
      <c r="G7" s="527"/>
      <c r="H7" s="527"/>
      <c r="I7" s="77"/>
      <c r="J7" s="77"/>
      <c r="K7" s="77"/>
    </row>
    <row r="8" spans="1:11" ht="14.25" customHeight="1">
      <c r="A8" s="527" t="s">
        <v>159</v>
      </c>
      <c r="B8" s="527"/>
      <c r="C8" s="527"/>
      <c r="D8" s="527"/>
      <c r="E8" s="527"/>
      <c r="F8" s="527"/>
      <c r="G8" s="527"/>
      <c r="H8" s="527"/>
      <c r="I8" s="77"/>
      <c r="J8" s="77"/>
      <c r="K8" s="77"/>
    </row>
    <row r="9" spans="1:11" ht="18.75">
      <c r="A9" s="615" t="str">
        <f>Заполнить!$B$6</f>
        <v>«21» грудня 2019 р. №</v>
      </c>
      <c r="B9" s="615"/>
      <c r="C9" s="615"/>
      <c r="D9" s="615"/>
      <c r="E9" s="615"/>
      <c r="F9" s="615"/>
      <c r="G9" s="615"/>
      <c r="H9" s="615"/>
      <c r="I9" s="78"/>
      <c r="J9" s="78"/>
      <c r="K9" s="78"/>
    </row>
    <row r="10" spans="1:11" ht="12.75">
      <c r="A10" s="525" t="s">
        <v>64</v>
      </c>
      <c r="B10" s="525"/>
      <c r="C10" s="525"/>
      <c r="D10" s="525"/>
      <c r="E10" s="525"/>
      <c r="F10" s="525"/>
      <c r="G10" s="525"/>
      <c r="H10" s="525"/>
      <c r="I10" s="15"/>
      <c r="J10" s="15"/>
      <c r="K10" s="15"/>
    </row>
    <row r="11" spans="1:8" ht="12.75" customHeight="1">
      <c r="A11" s="655" t="str">
        <f>CONCATENATE("На підставі розпорядчого документа від ",Заполнить!B5," проведено інвентаризацію грошових документів, бланків суворої звітності станом на ",Заполнить!B7)</f>
        <v>На підставі розпорядчого документа від «21» грудня 2019 р. № проведено інвентаризацію грошових документів, бланків суворої звітності станом на </v>
      </c>
      <c r="B11" s="655"/>
      <c r="C11" s="655"/>
      <c r="D11" s="655"/>
      <c r="E11" s="655"/>
      <c r="F11" s="655"/>
      <c r="G11" s="655"/>
      <c r="H11" s="655"/>
    </row>
    <row r="12" spans="1:8" ht="12.75">
      <c r="A12" s="655"/>
      <c r="B12" s="655"/>
      <c r="C12" s="655"/>
      <c r="D12" s="655"/>
      <c r="E12" s="655"/>
      <c r="F12" s="655"/>
      <c r="G12" s="655"/>
      <c r="H12" s="655"/>
    </row>
    <row r="13" spans="1:8" ht="12.75" customHeight="1">
      <c r="A13" s="657" t="s">
        <v>4</v>
      </c>
      <c r="B13" s="657"/>
      <c r="C13" s="657"/>
      <c r="D13" s="657"/>
      <c r="E13" s="657"/>
      <c r="F13" s="657"/>
      <c r="G13" s="657"/>
      <c r="H13" s="657"/>
    </row>
    <row r="14" spans="1:8" ht="12.75">
      <c r="A14" s="655" t="s">
        <v>160</v>
      </c>
      <c r="B14" s="655"/>
      <c r="C14" s="655"/>
      <c r="D14" s="655"/>
      <c r="E14" s="655"/>
      <c r="F14" s="655"/>
      <c r="G14" s="655"/>
      <c r="H14" s="655"/>
    </row>
    <row r="15" spans="1:8" ht="12.75">
      <c r="A15" s="655"/>
      <c r="B15" s="655"/>
      <c r="C15" s="655"/>
      <c r="D15" s="655"/>
      <c r="E15" s="655"/>
      <c r="F15" s="655"/>
      <c r="G15" s="655"/>
      <c r="H15" s="655"/>
    </row>
    <row r="16" spans="1:8" ht="12.75">
      <c r="A16" s="1" t="s">
        <v>161</v>
      </c>
      <c r="C16" s="543"/>
      <c r="D16" s="543"/>
      <c r="E16" s="543"/>
      <c r="F16" s="25"/>
      <c r="G16" s="543"/>
      <c r="H16" s="543"/>
    </row>
    <row r="17" spans="3:8" ht="12.75">
      <c r="C17" s="545" t="s">
        <v>7</v>
      </c>
      <c r="D17" s="545"/>
      <c r="E17" s="545"/>
      <c r="F17" s="79" t="s">
        <v>8</v>
      </c>
      <c r="G17" s="545" t="s">
        <v>48</v>
      </c>
      <c r="H17" s="545"/>
    </row>
    <row r="18" spans="2:8" ht="15.75">
      <c r="B18" s="80" t="s">
        <v>49</v>
      </c>
      <c r="C18" s="29" t="str">
        <f>CONCATENATE("розпочата ",Заполнить!$B$8)</f>
        <v>розпочата </v>
      </c>
      <c r="D18" s="56"/>
      <c r="E18" s="56"/>
      <c r="F18" s="79"/>
      <c r="G18" s="79"/>
      <c r="H18" s="79"/>
    </row>
    <row r="19" spans="1:8" ht="15.75">
      <c r="A19" s="26"/>
      <c r="B19" s="26"/>
      <c r="C19" s="4" t="str">
        <f>CONCATENATE("закінчена ",Заполнить!$B$9)</f>
        <v>закінчена </v>
      </c>
      <c r="D19" s="56"/>
      <c r="E19" s="56"/>
      <c r="F19" s="79"/>
      <c r="G19" s="79"/>
      <c r="H19" s="79"/>
    </row>
    <row r="21" ht="12.75">
      <c r="A21" s="1" t="s">
        <v>162</v>
      </c>
    </row>
    <row r="22" spans="1:8" ht="36.75" customHeight="1">
      <c r="A22" s="533" t="s">
        <v>155</v>
      </c>
      <c r="B22" s="533" t="s">
        <v>152</v>
      </c>
      <c r="C22" s="533" t="s">
        <v>153</v>
      </c>
      <c r="D22" s="533"/>
      <c r="E22" s="533"/>
      <c r="F22" s="533" t="s">
        <v>154</v>
      </c>
      <c r="G22" s="533"/>
      <c r="H22" s="533"/>
    </row>
    <row r="23" spans="1:8" ht="25.5" customHeight="1">
      <c r="A23" s="533"/>
      <c r="B23" s="533"/>
      <c r="C23" s="533" t="s">
        <v>156</v>
      </c>
      <c r="D23" s="533" t="s">
        <v>157</v>
      </c>
      <c r="E23" s="533" t="s">
        <v>16</v>
      </c>
      <c r="F23" s="533" t="s">
        <v>156</v>
      </c>
      <c r="G23" s="533" t="s">
        <v>158</v>
      </c>
      <c r="H23" s="533" t="s">
        <v>16</v>
      </c>
    </row>
    <row r="24" spans="1:8" ht="12.75">
      <c r="A24" s="533"/>
      <c r="B24" s="533"/>
      <c r="C24" s="533"/>
      <c r="D24" s="533"/>
      <c r="E24" s="533"/>
      <c r="F24" s="533"/>
      <c r="G24" s="533"/>
      <c r="H24" s="533"/>
    </row>
    <row r="25" spans="1:8" ht="12.75">
      <c r="A25" s="36">
        <v>1</v>
      </c>
      <c r="B25" s="36">
        <v>2</v>
      </c>
      <c r="C25" s="36">
        <v>3</v>
      </c>
      <c r="D25" s="36">
        <v>4</v>
      </c>
      <c r="E25" s="36">
        <v>5</v>
      </c>
      <c r="F25" s="36">
        <v>6</v>
      </c>
      <c r="G25" s="36">
        <v>7</v>
      </c>
      <c r="H25" s="36">
        <v>8</v>
      </c>
    </row>
    <row r="26" spans="1:8" ht="12.75">
      <c r="A26" s="10">
        <v>1</v>
      </c>
      <c r="B26" s="47"/>
      <c r="C26" s="47"/>
      <c r="D26" s="81"/>
      <c r="E26" s="47"/>
      <c r="F26" s="47"/>
      <c r="G26" s="81"/>
      <c r="H26" s="47"/>
    </row>
    <row r="27" spans="1:8" ht="12.75">
      <c r="A27" s="10">
        <v>2</v>
      </c>
      <c r="B27" s="12"/>
      <c r="C27" s="12"/>
      <c r="D27" s="20"/>
      <c r="E27" s="12"/>
      <c r="F27" s="12"/>
      <c r="G27" s="20"/>
      <c r="H27" s="12"/>
    </row>
    <row r="28" spans="1:8" ht="12.75">
      <c r="A28" s="10">
        <v>3</v>
      </c>
      <c r="B28" s="12"/>
      <c r="C28" s="12"/>
      <c r="D28" s="20"/>
      <c r="E28" s="12"/>
      <c r="F28" s="12"/>
      <c r="G28" s="20"/>
      <c r="H28" s="12"/>
    </row>
    <row r="29" spans="1:8" ht="12.75">
      <c r="A29" s="656" t="s">
        <v>21</v>
      </c>
      <c r="B29" s="656"/>
      <c r="C29" s="48" t="s">
        <v>22</v>
      </c>
      <c r="D29" s="82">
        <f>SUM(D26:D28)</f>
        <v>0</v>
      </c>
      <c r="E29" s="48">
        <f>SUM(E26:E28)</f>
        <v>0</v>
      </c>
      <c r="F29" s="48" t="s">
        <v>22</v>
      </c>
      <c r="G29" s="82">
        <f>SUM(G26:G28)</f>
        <v>0</v>
      </c>
      <c r="H29" s="48">
        <f>SUM(H26:H28)</f>
        <v>0</v>
      </c>
    </row>
    <row r="31" ht="15.75">
      <c r="A31" s="4" t="e">
        <f>CONCATENATE("Разом за описом:  а) кількість порядкових номерів - ",ЧислоПрописом(A28))</f>
        <v>#NAME?</v>
      </c>
    </row>
    <row r="32" ht="12.75">
      <c r="C32" s="15" t="s">
        <v>28</v>
      </c>
    </row>
    <row r="33" spans="1:9" ht="15.75">
      <c r="A33" s="2" t="s">
        <v>29</v>
      </c>
      <c r="B33" s="6" t="e">
        <f>CONCATENATE("б) загальна кількість одиниць (фактично)  ",ЧислоПрописом(E29))</f>
        <v>#NAME?</v>
      </c>
      <c r="I33" s="16"/>
    </row>
    <row r="34" spans="2:3" ht="15.75">
      <c r="B34" s="4"/>
      <c r="C34" s="15" t="s">
        <v>28</v>
      </c>
    </row>
    <row r="35" spans="1:9" ht="15.75">
      <c r="A35" s="2" t="s">
        <v>31</v>
      </c>
      <c r="B35" s="6" t="e">
        <f>CONCATENATE("в) загальна сума номінальної  вартості (фактично) ",СумаПрописом(D29))</f>
        <v>#NAME?</v>
      </c>
      <c r="I35" s="16"/>
    </row>
    <row r="36" spans="2:4" ht="15.75">
      <c r="B36" s="4"/>
      <c r="D36" s="15" t="s">
        <v>28</v>
      </c>
    </row>
    <row r="37" spans="2:9" ht="15.75">
      <c r="B37" s="6" t="e">
        <f>CONCATENATE("г) загальна кількість одиниць за даними бухгалтерського обліку  ",ЧислоПрописом(H29))</f>
        <v>#NAME?</v>
      </c>
      <c r="I37" s="16"/>
    </row>
    <row r="38" spans="1:5" ht="15.75">
      <c r="A38" s="2" t="s">
        <v>29</v>
      </c>
      <c r="B38" s="4"/>
      <c r="E38" s="15" t="s">
        <v>28</v>
      </c>
    </row>
    <row r="39" spans="1:9" ht="15.75">
      <c r="A39" s="2" t="s">
        <v>32</v>
      </c>
      <c r="B39" s="6" t="e">
        <f>CONCATENATE("ґ) загальна сума номінальної вартості за даними бухгалтерського обліку  ",СумаПрописом(G29))</f>
        <v>#NAME?</v>
      </c>
      <c r="I39" s="16"/>
    </row>
    <row r="40" spans="1:6" ht="12.75">
      <c r="A40" s="3" t="s">
        <v>33</v>
      </c>
      <c r="F40" s="15" t="s">
        <v>28</v>
      </c>
    </row>
    <row r="41" ht="7.5" customHeight="1"/>
    <row r="42" spans="1:8" ht="12.75">
      <c r="A42" s="655" t="str">
        <f>CONCATENATE("Усі цінності, пронумеровані в цьому Акті з №",A26," до №",A28,",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Акті з №1 до №3,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42" s="655"/>
      <c r="C42" s="655"/>
      <c r="D42" s="655"/>
      <c r="E42" s="655"/>
      <c r="F42" s="655"/>
      <c r="G42" s="655"/>
      <c r="H42" s="655"/>
    </row>
    <row r="43" spans="1:8" ht="18" customHeight="1">
      <c r="A43" s="655"/>
      <c r="B43" s="655"/>
      <c r="C43" s="655"/>
      <c r="D43" s="655"/>
      <c r="E43" s="655"/>
      <c r="F43" s="655"/>
      <c r="G43" s="655"/>
      <c r="H43" s="655"/>
    </row>
    <row r="44" spans="1:5" ht="15.75">
      <c r="A44" s="17" t="s">
        <v>6</v>
      </c>
      <c r="B44"/>
      <c r="C44"/>
      <c r="D44"/>
      <c r="E44"/>
    </row>
    <row r="45" spans="1:12" ht="12.75">
      <c r="A45" s="544">
        <f>C16</f>
        <v>0</v>
      </c>
      <c r="B45" s="544"/>
      <c r="C45" s="53"/>
      <c r="D45" s="57"/>
      <c r="E45" s="53"/>
      <c r="F45" s="544">
        <f>G16</f>
        <v>0</v>
      </c>
      <c r="G45" s="544"/>
      <c r="H45" s="544"/>
      <c r="I45" s="53"/>
      <c r="J45" s="53"/>
      <c r="K45" s="53"/>
      <c r="L45" s="53"/>
    </row>
    <row r="46" spans="1:12" ht="12.75">
      <c r="A46" s="663" t="s">
        <v>143</v>
      </c>
      <c r="B46" s="663"/>
      <c r="D46" s="74" t="s">
        <v>142</v>
      </c>
      <c r="E46" s="53"/>
      <c r="F46" s="664" t="s">
        <v>48</v>
      </c>
      <c r="G46" s="664"/>
      <c r="H46" s="664"/>
      <c r="K46" s="54"/>
      <c r="L46" s="54"/>
    </row>
    <row r="47" ht="12.75">
      <c r="A47" s="2" t="s">
        <v>141</v>
      </c>
    </row>
    <row r="48" spans="1:13" ht="15.75">
      <c r="A48" s="163" t="s">
        <v>126</v>
      </c>
      <c r="L48" s="14"/>
      <c r="M48" s="14"/>
    </row>
    <row r="49" spans="1:13" ht="15.75" customHeight="1">
      <c r="A49" s="670">
        <f>Заполнить!$B$12</f>
        <v>0</v>
      </c>
      <c r="B49" s="670"/>
      <c r="C49" s="670"/>
      <c r="D49" s="167"/>
      <c r="F49" s="671">
        <f>Заполнить!$H$12</f>
        <v>0</v>
      </c>
      <c r="G49" s="671"/>
      <c r="H49" s="671"/>
      <c r="J49" s="166"/>
      <c r="L49" s="173"/>
      <c r="M49" s="173"/>
    </row>
    <row r="50" spans="1:13" ht="12.75">
      <c r="A50" s="542" t="s">
        <v>7</v>
      </c>
      <c r="B50" s="542"/>
      <c r="C50" s="542"/>
      <c r="D50" s="168" t="s">
        <v>8</v>
      </c>
      <c r="F50" s="561" t="s">
        <v>48</v>
      </c>
      <c r="G50" s="561"/>
      <c r="H50" s="561"/>
      <c r="J50" s="169"/>
      <c r="L50" s="174"/>
      <c r="M50" s="174"/>
    </row>
    <row r="51" spans="1:13" ht="15.75">
      <c r="A51" s="163" t="s">
        <v>127</v>
      </c>
      <c r="B51" s="164"/>
      <c r="C51" s="168"/>
      <c r="D51" s="168"/>
      <c r="E51" s="168"/>
      <c r="F51" s="168"/>
      <c r="G51" s="168"/>
      <c r="H51" s="169"/>
      <c r="I51" s="168"/>
      <c r="J51" s="169"/>
      <c r="K51" s="168"/>
      <c r="L51" s="168"/>
      <c r="M51" s="168"/>
    </row>
    <row r="52" spans="1:13" ht="15.75" customHeight="1">
      <c r="A52" s="540">
        <f>Заполнить!$B$13</f>
        <v>0</v>
      </c>
      <c r="B52" s="540"/>
      <c r="C52" s="540"/>
      <c r="D52" s="167"/>
      <c r="E52" s="174"/>
      <c r="F52" s="541">
        <f>Заполнить!$H$13</f>
        <v>0</v>
      </c>
      <c r="G52" s="541"/>
      <c r="H52" s="541"/>
      <c r="J52" s="166"/>
      <c r="L52" s="173"/>
      <c r="M52" s="173"/>
    </row>
    <row r="53" spans="1:13" ht="15.75">
      <c r="A53" s="561" t="s">
        <v>7</v>
      </c>
      <c r="B53" s="561"/>
      <c r="C53" s="561"/>
      <c r="D53" s="168" t="s">
        <v>8</v>
      </c>
      <c r="E53" s="180"/>
      <c r="F53" s="542" t="s">
        <v>48</v>
      </c>
      <c r="G53" s="542"/>
      <c r="H53" s="542"/>
      <c r="J53" s="169"/>
      <c r="L53" s="174"/>
      <c r="M53" s="174"/>
    </row>
    <row r="54" spans="1:13" ht="15.75" customHeight="1">
      <c r="A54" s="540">
        <f>Заполнить!$B$14</f>
        <v>0</v>
      </c>
      <c r="B54" s="540"/>
      <c r="C54" s="540"/>
      <c r="D54" s="167"/>
      <c r="E54" s="174"/>
      <c r="F54" s="541">
        <f>Заполнить!$H$14</f>
        <v>0</v>
      </c>
      <c r="G54" s="541"/>
      <c r="H54" s="541"/>
      <c r="J54" s="166"/>
      <c r="L54" s="173"/>
      <c r="M54" s="173"/>
    </row>
    <row r="55" spans="1:13" ht="15.75">
      <c r="A55" s="561" t="s">
        <v>7</v>
      </c>
      <c r="B55" s="561"/>
      <c r="C55" s="561"/>
      <c r="D55" s="168" t="s">
        <v>8</v>
      </c>
      <c r="E55" s="180"/>
      <c r="F55" s="542" t="s">
        <v>48</v>
      </c>
      <c r="G55" s="542"/>
      <c r="H55" s="542"/>
      <c r="J55" s="169"/>
      <c r="L55" s="174"/>
      <c r="M55" s="174"/>
    </row>
    <row r="56" spans="1:13" ht="15.75" customHeight="1">
      <c r="A56" s="540">
        <f>Заполнить!$B$15</f>
        <v>0</v>
      </c>
      <c r="B56" s="540"/>
      <c r="C56" s="540"/>
      <c r="D56" s="167"/>
      <c r="E56" s="174"/>
      <c r="F56" s="541">
        <f>Заполнить!$H$15</f>
        <v>0</v>
      </c>
      <c r="G56" s="541"/>
      <c r="H56" s="541"/>
      <c r="J56" s="166"/>
      <c r="L56" s="173"/>
      <c r="M56" s="173"/>
    </row>
    <row r="57" spans="1:13" ht="15.75">
      <c r="A57" s="561" t="s">
        <v>7</v>
      </c>
      <c r="B57" s="561"/>
      <c r="C57" s="561"/>
      <c r="D57" s="168" t="s">
        <v>8</v>
      </c>
      <c r="E57" s="180"/>
      <c r="F57" s="542" t="s">
        <v>48</v>
      </c>
      <c r="G57" s="542"/>
      <c r="H57" s="542"/>
      <c r="J57" s="169"/>
      <c r="L57" s="174"/>
      <c r="M57" s="174"/>
    </row>
    <row r="58" spans="1:13" ht="15.75" customHeight="1">
      <c r="A58" s="540">
        <f>Заполнить!$B$16</f>
        <v>0</v>
      </c>
      <c r="B58" s="540"/>
      <c r="C58" s="540"/>
      <c r="D58" s="167"/>
      <c r="E58" s="174"/>
      <c r="F58" s="541">
        <f>Заполнить!$H$16</f>
        <v>0</v>
      </c>
      <c r="G58" s="541"/>
      <c r="H58" s="541"/>
      <c r="J58" s="166"/>
      <c r="L58" s="173"/>
      <c r="M58" s="173"/>
    </row>
    <row r="59" spans="1:13" ht="15.75">
      <c r="A59" s="561" t="s">
        <v>7</v>
      </c>
      <c r="B59" s="561"/>
      <c r="C59" s="561"/>
      <c r="D59" s="168" t="s">
        <v>8</v>
      </c>
      <c r="E59" s="180"/>
      <c r="F59" s="542" t="s">
        <v>48</v>
      </c>
      <c r="G59" s="542"/>
      <c r="H59" s="542"/>
      <c r="J59" s="169"/>
      <c r="L59" s="174"/>
      <c r="M59" s="174"/>
    </row>
    <row r="60" spans="1:13" ht="15.75" customHeight="1" hidden="1">
      <c r="A60" s="540">
        <f>Заполнить!$B$17</f>
        <v>0</v>
      </c>
      <c r="B60" s="540"/>
      <c r="C60" s="540"/>
      <c r="D60" s="167"/>
      <c r="E60" s="174"/>
      <c r="F60" s="541">
        <f>Заполнить!$H$17</f>
        <v>0</v>
      </c>
      <c r="G60" s="541"/>
      <c r="H60" s="541"/>
      <c r="J60" s="166"/>
      <c r="L60" s="173"/>
      <c r="M60" s="173"/>
    </row>
    <row r="61" spans="1:13" ht="15.75" hidden="1">
      <c r="A61" s="561" t="s">
        <v>7</v>
      </c>
      <c r="B61" s="561"/>
      <c r="C61" s="561"/>
      <c r="D61" s="168" t="s">
        <v>8</v>
      </c>
      <c r="E61" s="180"/>
      <c r="F61" s="542" t="s">
        <v>48</v>
      </c>
      <c r="G61" s="542"/>
      <c r="H61" s="542"/>
      <c r="J61" s="169"/>
      <c r="L61" s="174"/>
      <c r="M61" s="174"/>
    </row>
    <row r="62" spans="1:13" ht="15.75" customHeight="1" hidden="1">
      <c r="A62" s="540">
        <f>Заполнить!$B$18</f>
        <v>0</v>
      </c>
      <c r="B62" s="540"/>
      <c r="C62" s="540"/>
      <c r="D62" s="167"/>
      <c r="E62" s="174"/>
      <c r="F62" s="541">
        <f>Заполнить!$H$18</f>
        <v>0</v>
      </c>
      <c r="G62" s="541"/>
      <c r="H62" s="541"/>
      <c r="J62" s="166"/>
      <c r="L62" s="173"/>
      <c r="M62" s="173"/>
    </row>
    <row r="63" spans="1:13" ht="15.75" hidden="1">
      <c r="A63" s="561" t="s">
        <v>7</v>
      </c>
      <c r="B63" s="561"/>
      <c r="C63" s="561"/>
      <c r="D63" s="168" t="s">
        <v>8</v>
      </c>
      <c r="E63" s="180"/>
      <c r="F63" s="542" t="s">
        <v>48</v>
      </c>
      <c r="G63" s="542"/>
      <c r="H63" s="542"/>
      <c r="J63" s="169"/>
      <c r="L63" s="174"/>
      <c r="M63" s="174"/>
    </row>
    <row r="64" spans="1:13" ht="15.75" customHeight="1" hidden="1">
      <c r="A64" s="540">
        <f>Заполнить!$B$19</f>
        <v>0</v>
      </c>
      <c r="B64" s="540"/>
      <c r="C64" s="540"/>
      <c r="D64" s="167"/>
      <c r="E64" s="174"/>
      <c r="F64" s="541">
        <f>Заполнить!$H$19</f>
        <v>0</v>
      </c>
      <c r="G64" s="541"/>
      <c r="H64" s="541"/>
      <c r="J64" s="166"/>
      <c r="L64" s="173"/>
      <c r="M64" s="173"/>
    </row>
    <row r="65" spans="1:13" ht="15.75" hidden="1">
      <c r="A65" s="561" t="s">
        <v>7</v>
      </c>
      <c r="B65" s="561"/>
      <c r="C65" s="561"/>
      <c r="D65" s="168" t="s">
        <v>8</v>
      </c>
      <c r="E65" s="180"/>
      <c r="F65" s="542" t="s">
        <v>48</v>
      </c>
      <c r="G65" s="542"/>
      <c r="H65" s="542"/>
      <c r="J65" s="169"/>
      <c r="L65" s="174"/>
      <c r="M65" s="174"/>
    </row>
    <row r="66" spans="1:13" ht="15.75" customHeight="1" hidden="1">
      <c r="A66" s="540">
        <f>Заполнить!$B$20</f>
        <v>0</v>
      </c>
      <c r="B66" s="540"/>
      <c r="C66" s="540"/>
      <c r="D66" s="167"/>
      <c r="E66" s="174"/>
      <c r="F66" s="541">
        <f>Заполнить!$H$20</f>
        <v>0</v>
      </c>
      <c r="G66" s="541"/>
      <c r="H66" s="541"/>
      <c r="J66" s="166"/>
      <c r="L66" s="173"/>
      <c r="M66" s="173"/>
    </row>
    <row r="67" spans="1:13" ht="15.75" hidden="1">
      <c r="A67" s="561" t="s">
        <v>7</v>
      </c>
      <c r="B67" s="561"/>
      <c r="C67" s="561"/>
      <c r="D67" s="168" t="s">
        <v>8</v>
      </c>
      <c r="E67" s="180"/>
      <c r="F67" s="542" t="s">
        <v>48</v>
      </c>
      <c r="G67" s="542"/>
      <c r="H67" s="542"/>
      <c r="J67" s="169"/>
      <c r="L67" s="174"/>
      <c r="M67" s="174"/>
    </row>
    <row r="68" spans="1:13" ht="15.75" customHeight="1" hidden="1">
      <c r="A68" s="540">
        <f>Заполнить!$B$21</f>
        <v>0</v>
      </c>
      <c r="B68" s="540"/>
      <c r="C68" s="540"/>
      <c r="D68" s="167"/>
      <c r="E68" s="174"/>
      <c r="F68" s="541">
        <f>Заполнить!$H$21</f>
        <v>0</v>
      </c>
      <c r="G68" s="541"/>
      <c r="H68" s="541"/>
      <c r="J68" s="166"/>
      <c r="L68" s="173"/>
      <c r="M68" s="173"/>
    </row>
    <row r="69" spans="1:13" ht="15.75" hidden="1">
      <c r="A69" s="561" t="s">
        <v>7</v>
      </c>
      <c r="B69" s="561"/>
      <c r="C69" s="561"/>
      <c r="D69" s="168" t="s">
        <v>8</v>
      </c>
      <c r="E69" s="180"/>
      <c r="F69" s="542" t="s">
        <v>48</v>
      </c>
      <c r="G69" s="542"/>
      <c r="H69" s="542"/>
      <c r="J69" s="169"/>
      <c r="L69" s="174"/>
      <c r="M69" s="174"/>
    </row>
    <row r="70" spans="1:13" ht="15.75" customHeight="1" hidden="1">
      <c r="A70" s="540">
        <f>Заполнить!$B$22</f>
        <v>0</v>
      </c>
      <c r="B70" s="540"/>
      <c r="C70" s="540"/>
      <c r="D70" s="167"/>
      <c r="E70" s="174"/>
      <c r="F70" s="541">
        <f>Заполнить!$H$22</f>
        <v>0</v>
      </c>
      <c r="G70" s="541"/>
      <c r="H70" s="541"/>
      <c r="J70" s="166"/>
      <c r="L70" s="173"/>
      <c r="M70" s="173"/>
    </row>
    <row r="71" spans="1:13" ht="15.75" hidden="1">
      <c r="A71" s="561" t="s">
        <v>7</v>
      </c>
      <c r="B71" s="561"/>
      <c r="C71" s="561"/>
      <c r="D71" s="168" t="s">
        <v>8</v>
      </c>
      <c r="E71" s="180"/>
      <c r="F71" s="542" t="s">
        <v>48</v>
      </c>
      <c r="G71" s="542"/>
      <c r="H71" s="542"/>
      <c r="J71" s="169"/>
      <c r="L71" s="174"/>
      <c r="M71" s="174"/>
    </row>
    <row r="72" spans="1:13" ht="15.75" customHeight="1" hidden="1">
      <c r="A72" s="540">
        <f>Заполнить!$B$23</f>
        <v>0</v>
      </c>
      <c r="B72" s="540"/>
      <c r="C72" s="540"/>
      <c r="D72" s="167"/>
      <c r="E72" s="174"/>
      <c r="F72" s="541">
        <f>Заполнить!$H$23</f>
        <v>0</v>
      </c>
      <c r="G72" s="541"/>
      <c r="H72" s="541"/>
      <c r="J72" s="166"/>
      <c r="L72" s="173"/>
      <c r="M72" s="173"/>
    </row>
    <row r="73" spans="1:13" ht="15.75" hidden="1">
      <c r="A73" s="561" t="s">
        <v>7</v>
      </c>
      <c r="B73" s="561"/>
      <c r="C73" s="561"/>
      <c r="D73" s="168" t="s">
        <v>8</v>
      </c>
      <c r="E73" s="180"/>
      <c r="F73" s="542" t="s">
        <v>48</v>
      </c>
      <c r="G73" s="542"/>
      <c r="H73" s="542"/>
      <c r="J73" s="169"/>
      <c r="L73" s="174"/>
      <c r="M73" s="174"/>
    </row>
    <row r="74" spans="1:13" ht="15.75" customHeight="1" hidden="1">
      <c r="A74" s="540">
        <f>Заполнить!$B$24</f>
        <v>0</v>
      </c>
      <c r="B74" s="540"/>
      <c r="C74" s="540"/>
      <c r="D74" s="167"/>
      <c r="E74" s="174"/>
      <c r="F74" s="541">
        <f>Заполнить!$H$24</f>
        <v>0</v>
      </c>
      <c r="G74" s="541"/>
      <c r="H74" s="541"/>
      <c r="J74" s="166"/>
      <c r="L74" s="173"/>
      <c r="M74" s="173"/>
    </row>
    <row r="75" spans="1:13" ht="15.75" hidden="1">
      <c r="A75" s="561" t="s">
        <v>7</v>
      </c>
      <c r="B75" s="561"/>
      <c r="C75" s="561"/>
      <c r="D75" s="168" t="s">
        <v>8</v>
      </c>
      <c r="E75" s="180"/>
      <c r="F75" s="542" t="s">
        <v>48</v>
      </c>
      <c r="G75" s="542"/>
      <c r="H75" s="542"/>
      <c r="J75" s="169"/>
      <c r="L75" s="174"/>
      <c r="M75" s="174"/>
    </row>
    <row r="76" spans="1:13" ht="15.75" customHeight="1" hidden="1">
      <c r="A76" s="540">
        <f>Заполнить!$B$25</f>
        <v>0</v>
      </c>
      <c r="B76" s="540"/>
      <c r="C76" s="540"/>
      <c r="D76" s="167"/>
      <c r="E76" s="174"/>
      <c r="F76" s="541">
        <f>Заполнить!$H$25</f>
        <v>0</v>
      </c>
      <c r="G76" s="541"/>
      <c r="H76" s="541"/>
      <c r="J76" s="166"/>
      <c r="L76" s="173"/>
      <c r="M76" s="173"/>
    </row>
    <row r="77" spans="1:13" ht="15.75" hidden="1">
      <c r="A77" s="561" t="s">
        <v>7</v>
      </c>
      <c r="B77" s="561"/>
      <c r="C77" s="561"/>
      <c r="D77" s="168" t="s">
        <v>8</v>
      </c>
      <c r="E77" s="180"/>
      <c r="F77" s="542" t="s">
        <v>48</v>
      </c>
      <c r="G77" s="542"/>
      <c r="H77" s="542"/>
      <c r="J77" s="169"/>
      <c r="L77" s="174"/>
      <c r="M77" s="174"/>
    </row>
    <row r="78" spans="1:13" ht="15.75" customHeight="1" hidden="1">
      <c r="A78" s="540">
        <f>Заполнить!$B$26</f>
        <v>0</v>
      </c>
      <c r="B78" s="540"/>
      <c r="C78" s="540"/>
      <c r="D78" s="167"/>
      <c r="E78" s="174"/>
      <c r="F78" s="541">
        <f>Заполнить!$H$26</f>
        <v>0</v>
      </c>
      <c r="G78" s="541"/>
      <c r="H78" s="541"/>
      <c r="J78" s="166"/>
      <c r="L78" s="173"/>
      <c r="M78" s="173"/>
    </row>
    <row r="79" spans="1:13" ht="12.75" hidden="1">
      <c r="A79" s="561" t="s">
        <v>7</v>
      </c>
      <c r="B79" s="561"/>
      <c r="C79" s="561"/>
      <c r="D79" s="168" t="s">
        <v>8</v>
      </c>
      <c r="E79" s="14"/>
      <c r="F79" s="542" t="s">
        <v>48</v>
      </c>
      <c r="G79" s="542"/>
      <c r="H79" s="542"/>
      <c r="J79" s="169"/>
      <c r="L79" s="174"/>
      <c r="M79" s="174"/>
    </row>
    <row r="80" spans="12:13" ht="12.75">
      <c r="L80" s="14"/>
      <c r="M80" s="14"/>
    </row>
    <row r="81" ht="15">
      <c r="A81" s="60" t="s">
        <v>163</v>
      </c>
    </row>
    <row r="82" spans="1:8" ht="13.5" customHeight="1">
      <c r="A82" s="533" t="s">
        <v>23</v>
      </c>
      <c r="B82" s="533" t="s">
        <v>152</v>
      </c>
      <c r="C82" s="533"/>
      <c r="D82" s="533"/>
      <c r="E82" s="659" t="s">
        <v>128</v>
      </c>
      <c r="F82" s="660"/>
      <c r="G82" s="659" t="s">
        <v>129</v>
      </c>
      <c r="H82" s="660"/>
    </row>
    <row r="83" spans="1:8" ht="12.75">
      <c r="A83" s="533"/>
      <c r="B83" s="533"/>
      <c r="C83" s="533"/>
      <c r="D83" s="533"/>
      <c r="E83" s="661"/>
      <c r="F83" s="662"/>
      <c r="G83" s="661"/>
      <c r="H83" s="662"/>
    </row>
    <row r="84" spans="1:8" ht="12.75">
      <c r="A84" s="36">
        <v>1</v>
      </c>
      <c r="B84" s="616">
        <v>2</v>
      </c>
      <c r="C84" s="616"/>
      <c r="D84" s="616"/>
      <c r="E84" s="616">
        <v>3</v>
      </c>
      <c r="F84" s="616"/>
      <c r="G84" s="616">
        <v>4</v>
      </c>
      <c r="H84" s="616"/>
    </row>
    <row r="85" spans="1:8" ht="12.75">
      <c r="A85" s="10">
        <v>1</v>
      </c>
      <c r="B85" s="665"/>
      <c r="C85" s="665"/>
      <c r="D85" s="665"/>
      <c r="E85" s="665"/>
      <c r="F85" s="665"/>
      <c r="G85" s="665"/>
      <c r="H85" s="665"/>
    </row>
    <row r="86" spans="1:8" ht="12.75">
      <c r="A86" s="11" t="s">
        <v>86</v>
      </c>
      <c r="B86" s="658"/>
      <c r="C86" s="658"/>
      <c r="D86" s="658"/>
      <c r="E86" s="658"/>
      <c r="F86" s="658"/>
      <c r="G86" s="658"/>
      <c r="H86" s="658"/>
    </row>
    <row r="87" spans="1:8" ht="12.75">
      <c r="A87" s="11" t="s">
        <v>86</v>
      </c>
      <c r="B87" s="658"/>
      <c r="C87" s="658"/>
      <c r="D87" s="658"/>
      <c r="E87" s="658"/>
      <c r="F87" s="658"/>
      <c r="G87" s="658"/>
      <c r="H87" s="658"/>
    </row>
    <row r="88" spans="1:8" ht="13.5" customHeight="1">
      <c r="A88" s="656" t="s">
        <v>21</v>
      </c>
      <c r="B88" s="656"/>
      <c r="C88" s="656"/>
      <c r="D88" s="656"/>
      <c r="E88" s="656"/>
      <c r="F88" s="656"/>
      <c r="G88" s="656"/>
      <c r="H88" s="656"/>
    </row>
    <row r="90" ht="15">
      <c r="A90" s="13" t="s">
        <v>131</v>
      </c>
    </row>
    <row r="91" spans="1:8" ht="12.75">
      <c r="A91" s="667"/>
      <c r="B91" s="667"/>
      <c r="C91" s="667"/>
      <c r="D91" s="53"/>
      <c r="E91" s="25"/>
      <c r="G91" s="667"/>
      <c r="H91" s="667"/>
    </row>
    <row r="92" spans="1:8" ht="12.75">
      <c r="A92" s="668" t="s">
        <v>7</v>
      </c>
      <c r="B92" s="668"/>
      <c r="C92" s="668"/>
      <c r="D92" s="84"/>
      <c r="E92" s="66" t="s">
        <v>8</v>
      </c>
      <c r="F92" s="16"/>
      <c r="G92" s="666" t="s">
        <v>48</v>
      </c>
      <c r="H92" s="666"/>
    </row>
    <row r="93" spans="1:8" ht="12.75">
      <c r="A93" s="65"/>
      <c r="B93" s="65"/>
      <c r="C93" s="65"/>
      <c r="D93" s="65"/>
      <c r="E93" s="65"/>
      <c r="F93" s="65"/>
      <c r="G93" s="620"/>
      <c r="H93" s="620"/>
    </row>
    <row r="94" spans="1:8" ht="15.75">
      <c r="A94" s="4" t="s">
        <v>132</v>
      </c>
      <c r="D94" s="14"/>
      <c r="G94" s="620"/>
      <c r="H94" s="620"/>
    </row>
    <row r="95" spans="1:8" ht="12.75">
      <c r="A95" s="667"/>
      <c r="B95" s="667"/>
      <c r="C95" s="667"/>
      <c r="D95" s="53"/>
      <c r="E95" s="25"/>
      <c r="G95" s="667"/>
      <c r="H95" s="667"/>
    </row>
    <row r="96" spans="1:8" ht="12.75">
      <c r="A96" s="668" t="s">
        <v>7</v>
      </c>
      <c r="B96" s="668"/>
      <c r="C96" s="668"/>
      <c r="D96" s="84"/>
      <c r="E96" s="66" t="s">
        <v>8</v>
      </c>
      <c r="F96" s="16"/>
      <c r="G96" s="666" t="s">
        <v>48</v>
      </c>
      <c r="H96" s="666"/>
    </row>
    <row r="98" ht="12.75">
      <c r="A98" s="64" t="str">
        <f>Заполнить!B6</f>
        <v>«21» грудня 2019 р. №</v>
      </c>
    </row>
    <row r="100" ht="15">
      <c r="A100" s="60" t="s">
        <v>134</v>
      </c>
    </row>
    <row r="101" spans="1:11" ht="12.75">
      <c r="A101" s="667"/>
      <c r="B101" s="667"/>
      <c r="C101" s="667"/>
      <c r="D101" s="667"/>
      <c r="E101" s="667"/>
      <c r="F101" s="667"/>
      <c r="G101" s="667"/>
      <c r="H101" s="667"/>
      <c r="I101" s="53"/>
      <c r="J101" s="53"/>
      <c r="K101" s="53"/>
    </row>
    <row r="102" spans="1:11" ht="12.75">
      <c r="A102" s="669"/>
      <c r="B102" s="669"/>
      <c r="C102" s="669"/>
      <c r="D102" s="669"/>
      <c r="E102" s="669"/>
      <c r="F102" s="669"/>
      <c r="G102" s="669"/>
      <c r="H102" s="669"/>
      <c r="I102" s="53"/>
      <c r="J102" s="53"/>
      <c r="K102" s="53"/>
    </row>
    <row r="103" spans="1:11" ht="12.75">
      <c r="A103" s="669"/>
      <c r="B103" s="669"/>
      <c r="C103" s="669"/>
      <c r="D103" s="669"/>
      <c r="E103" s="669"/>
      <c r="F103" s="669"/>
      <c r="G103" s="669"/>
      <c r="H103" s="669"/>
      <c r="I103" s="53"/>
      <c r="J103" s="53"/>
      <c r="K103" s="53"/>
    </row>
    <row r="105" spans="1:10" ht="15">
      <c r="A105" s="60" t="s">
        <v>6</v>
      </c>
      <c r="B105" s="14"/>
      <c r="C105" s="25"/>
      <c r="F105" s="544">
        <f>G16</f>
        <v>0</v>
      </c>
      <c r="G105" s="544"/>
      <c r="H105" s="544"/>
      <c r="I105" s="53"/>
      <c r="J105" s="53"/>
    </row>
    <row r="106" spans="3:10" ht="12.75">
      <c r="C106" s="66" t="s">
        <v>8</v>
      </c>
      <c r="F106" s="668" t="s">
        <v>48</v>
      </c>
      <c r="G106" s="668"/>
      <c r="H106" s="668"/>
      <c r="I106" s="83"/>
      <c r="J106" s="83"/>
    </row>
    <row r="107" ht="12.75">
      <c r="A107" s="3" t="str">
        <f>Заполнить!B6</f>
        <v>«21» грудня 2019 р. №</v>
      </c>
    </row>
    <row r="108" ht="12.75">
      <c r="A108" s="1" t="s">
        <v>165</v>
      </c>
    </row>
    <row r="109" ht="12.75">
      <c r="A109" s="71" t="s">
        <v>164</v>
      </c>
    </row>
  </sheetData>
  <sheetProtection/>
  <mergeCells count="123"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69:C69"/>
    <mergeCell ref="A70:C70"/>
    <mergeCell ref="A71:C71"/>
    <mergeCell ref="A72:C72"/>
    <mergeCell ref="A73:C73"/>
    <mergeCell ref="A74:C74"/>
    <mergeCell ref="A75:C75"/>
    <mergeCell ref="A76:C76"/>
    <mergeCell ref="A77:C77"/>
    <mergeCell ref="A78:C78"/>
    <mergeCell ref="A79:C79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72:H72"/>
    <mergeCell ref="F73:H73"/>
    <mergeCell ref="F74:H74"/>
    <mergeCell ref="F75:H75"/>
    <mergeCell ref="F64:H64"/>
    <mergeCell ref="F65:H65"/>
    <mergeCell ref="F66:H66"/>
    <mergeCell ref="F67:H67"/>
    <mergeCell ref="F68:H68"/>
    <mergeCell ref="F69:H69"/>
    <mergeCell ref="F76:H76"/>
    <mergeCell ref="F77:H77"/>
    <mergeCell ref="F78:H78"/>
    <mergeCell ref="F79:H79"/>
    <mergeCell ref="A49:C49"/>
    <mergeCell ref="A50:C50"/>
    <mergeCell ref="F49:H49"/>
    <mergeCell ref="F50:H50"/>
    <mergeCell ref="F70:H70"/>
    <mergeCell ref="F71:H71"/>
    <mergeCell ref="A91:C91"/>
    <mergeCell ref="A92:C92"/>
    <mergeCell ref="A95:C95"/>
    <mergeCell ref="A96:C96"/>
    <mergeCell ref="F105:H105"/>
    <mergeCell ref="F106:H106"/>
    <mergeCell ref="A101:H101"/>
    <mergeCell ref="A102:H102"/>
    <mergeCell ref="A103:H103"/>
    <mergeCell ref="G91:H91"/>
    <mergeCell ref="G95:H95"/>
    <mergeCell ref="G96:H96"/>
    <mergeCell ref="G84:H84"/>
    <mergeCell ref="G85:H85"/>
    <mergeCell ref="G86:H86"/>
    <mergeCell ref="G87:H87"/>
    <mergeCell ref="G88:H88"/>
    <mergeCell ref="E82:F83"/>
    <mergeCell ref="E85:F85"/>
    <mergeCell ref="E86:F86"/>
    <mergeCell ref="G92:H92"/>
    <mergeCell ref="G93:H93"/>
    <mergeCell ref="G94:H94"/>
    <mergeCell ref="F45:H45"/>
    <mergeCell ref="F46:H46"/>
    <mergeCell ref="E84:F84"/>
    <mergeCell ref="E88:F88"/>
    <mergeCell ref="A82:A83"/>
    <mergeCell ref="B82:D83"/>
    <mergeCell ref="B84:D84"/>
    <mergeCell ref="B85:D85"/>
    <mergeCell ref="B86:D86"/>
    <mergeCell ref="A88:D88"/>
    <mergeCell ref="G17:H17"/>
    <mergeCell ref="C17:E17"/>
    <mergeCell ref="C16:E16"/>
    <mergeCell ref="G16:H16"/>
    <mergeCell ref="B87:D87"/>
    <mergeCell ref="E87:F87"/>
    <mergeCell ref="F23:F24"/>
    <mergeCell ref="G82:H83"/>
    <mergeCell ref="A45:B45"/>
    <mergeCell ref="A46:B46"/>
    <mergeCell ref="A9:H9"/>
    <mergeCell ref="A10:H10"/>
    <mergeCell ref="A42:H43"/>
    <mergeCell ref="A29:B29"/>
    <mergeCell ref="A22:A24"/>
    <mergeCell ref="C23:C24"/>
    <mergeCell ref="D23:D24"/>
    <mergeCell ref="A11:H12"/>
    <mergeCell ref="A13:H13"/>
    <mergeCell ref="A14:H15"/>
    <mergeCell ref="A2:B2"/>
    <mergeCell ref="B22:B24"/>
    <mergeCell ref="C22:E22"/>
    <mergeCell ref="F22:H22"/>
    <mergeCell ref="E23:E24"/>
    <mergeCell ref="G23:G24"/>
    <mergeCell ref="H23:H24"/>
    <mergeCell ref="A3:B3"/>
    <mergeCell ref="A7:H7"/>
    <mergeCell ref="A8:H8"/>
  </mergeCells>
  <printOptions/>
  <pageMargins left="0.2362204724409449" right="0.11811023622047245" top="0.35" bottom="0.1968503937007874" header="0.31496062992125984" footer="0.2755905511811024"/>
  <pageSetup horizontalDpi="600" verticalDpi="600" orientation="landscape" paperSize="9" scale="122" r:id="rId2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13"/>
  <dimension ref="A1:L108"/>
  <sheetViews>
    <sheetView workbookViewId="0" topLeftCell="A1">
      <selection activeCell="A59" sqref="A59:IV60"/>
    </sheetView>
  </sheetViews>
  <sheetFormatPr defaultColWidth="9.00390625" defaultRowHeight="12.75"/>
  <cols>
    <col min="1" max="1" width="4.375" style="1" customWidth="1"/>
    <col min="2" max="2" width="49.125" style="1" customWidth="1"/>
    <col min="3" max="3" width="13.75390625" style="1" customWidth="1"/>
    <col min="4" max="4" width="10.625" style="1" customWidth="1"/>
    <col min="5" max="5" width="9.125" style="1" customWidth="1"/>
    <col min="6" max="6" width="13.375" style="1" customWidth="1"/>
    <col min="7" max="7" width="10.375" style="1" customWidth="1"/>
    <col min="8" max="8" width="9.125" style="1" customWidth="1"/>
    <col min="9" max="9" width="10.75390625" style="1" customWidth="1"/>
    <col min="10" max="10" width="10.875" style="1" customWidth="1"/>
    <col min="11" max="16384" width="9.125" style="1" customWidth="1"/>
  </cols>
  <sheetData>
    <row r="1" ht="12.75">
      <c r="G1" s="52" t="s">
        <v>45</v>
      </c>
    </row>
    <row r="2" spans="1:7" ht="12.75">
      <c r="A2" s="517" t="str">
        <f>Заполнить!$B$3</f>
        <v>Петрівська селищна рада</v>
      </c>
      <c r="B2" s="517"/>
      <c r="G2" s="52" t="s">
        <v>46</v>
      </c>
    </row>
    <row r="3" spans="1:7" ht="12.75">
      <c r="A3" s="518" t="s">
        <v>47</v>
      </c>
      <c r="B3" s="518"/>
      <c r="G3" s="52" t="s">
        <v>98</v>
      </c>
    </row>
    <row r="4" ht="12.75"/>
    <row r="5" spans="3:7" ht="12.75">
      <c r="C5" s="75"/>
      <c r="D5" s="75"/>
      <c r="E5" s="75"/>
      <c r="F5" s="75"/>
      <c r="G5" s="75"/>
    </row>
    <row r="6" spans="3:7" ht="12.75">
      <c r="C6" s="76"/>
      <c r="D6" s="76"/>
      <c r="E6" s="76"/>
      <c r="F6" s="76"/>
      <c r="G6" s="76"/>
    </row>
    <row r="7" spans="1:11" ht="18.75">
      <c r="A7" s="527" t="s">
        <v>121</v>
      </c>
      <c r="B7" s="527"/>
      <c r="C7" s="527"/>
      <c r="D7" s="527"/>
      <c r="E7" s="527"/>
      <c r="F7" s="527"/>
      <c r="G7" s="527"/>
      <c r="H7" s="527"/>
      <c r="I7" s="527"/>
      <c r="J7" s="527"/>
      <c r="K7" s="77"/>
    </row>
    <row r="8" spans="1:11" ht="14.25" customHeight="1">
      <c r="A8" s="527" t="s">
        <v>166</v>
      </c>
      <c r="B8" s="527"/>
      <c r="C8" s="527"/>
      <c r="D8" s="527"/>
      <c r="E8" s="527"/>
      <c r="F8" s="527"/>
      <c r="G8" s="527"/>
      <c r="H8" s="527"/>
      <c r="I8" s="527"/>
      <c r="J8" s="527"/>
      <c r="K8" s="77"/>
    </row>
    <row r="9" spans="1:11" ht="18.75">
      <c r="A9" s="615" t="str">
        <f>Заполнить!$B$6</f>
        <v>«21» грудня 2019 р. №</v>
      </c>
      <c r="B9" s="615"/>
      <c r="C9" s="615"/>
      <c r="D9" s="615"/>
      <c r="E9" s="615"/>
      <c r="F9" s="615"/>
      <c r="G9" s="615"/>
      <c r="H9" s="615"/>
      <c r="I9" s="615"/>
      <c r="J9" s="615"/>
      <c r="K9" s="78"/>
    </row>
    <row r="10" spans="1:11" ht="12.75">
      <c r="A10" s="525" t="s">
        <v>64</v>
      </c>
      <c r="B10" s="525"/>
      <c r="C10" s="525"/>
      <c r="D10" s="525"/>
      <c r="E10" s="525"/>
      <c r="F10" s="525"/>
      <c r="G10" s="525"/>
      <c r="H10" s="525"/>
      <c r="I10" s="525"/>
      <c r="J10" s="525"/>
      <c r="K10" s="15"/>
    </row>
    <row r="11" spans="1:10" ht="15.75" customHeight="1">
      <c r="A11" s="528" t="str">
        <f>CONCATENATE("На підставі розпорядчого документа від ",Заполнить!B5," проведено інвентаризацію фінансових інвестицій станом на ",Заполнить!B7)</f>
        <v>На підставі розпорядчого документа від «21» грудня 2019 р. № проведено інвентаризацію фінансових інвестицій станом на </v>
      </c>
      <c r="B11" s="528"/>
      <c r="C11" s="528"/>
      <c r="D11" s="528"/>
      <c r="E11" s="528"/>
      <c r="F11" s="528"/>
      <c r="G11" s="528"/>
      <c r="H11" s="528"/>
      <c r="I11" s="528"/>
      <c r="J11" s="528"/>
    </row>
    <row r="12" spans="1:10" ht="18" customHeight="1">
      <c r="A12" s="528"/>
      <c r="B12" s="528"/>
      <c r="C12" s="528"/>
      <c r="D12" s="528"/>
      <c r="E12" s="528"/>
      <c r="F12" s="528"/>
      <c r="G12" s="528"/>
      <c r="H12" s="528"/>
      <c r="I12" s="528"/>
      <c r="J12" s="528"/>
    </row>
    <row r="13" spans="2:8" ht="15.75">
      <c r="B13" s="80" t="s">
        <v>49</v>
      </c>
      <c r="C13" s="29" t="str">
        <f>CONCATENATE("розпочата ",Заполнить!$B$8)</f>
        <v>розпочата </v>
      </c>
      <c r="D13" s="56"/>
      <c r="E13" s="56"/>
      <c r="F13" s="79"/>
      <c r="G13" s="79"/>
      <c r="H13" s="79"/>
    </row>
    <row r="14" spans="1:8" ht="15.75">
      <c r="A14" s="26"/>
      <c r="B14" s="26"/>
      <c r="C14" s="4" t="str">
        <f>CONCATENATE("закінчена ",Заполнить!$B$9)</f>
        <v>закінчена </v>
      </c>
      <c r="D14" s="56"/>
      <c r="E14" s="56"/>
      <c r="F14" s="79"/>
      <c r="G14" s="79"/>
      <c r="H14" s="79"/>
    </row>
    <row r="16" ht="12.75">
      <c r="A16" s="1" t="s">
        <v>167</v>
      </c>
    </row>
    <row r="17" ht="3" customHeight="1"/>
    <row r="18" spans="1:10" ht="28.5" customHeight="1">
      <c r="A18" s="533" t="s">
        <v>155</v>
      </c>
      <c r="B18" s="533" t="s">
        <v>168</v>
      </c>
      <c r="C18" s="533"/>
      <c r="D18" s="533" t="s">
        <v>169</v>
      </c>
      <c r="E18" s="533" t="s">
        <v>12</v>
      </c>
      <c r="F18" s="533"/>
      <c r="G18" s="533"/>
      <c r="H18" s="533" t="s">
        <v>154</v>
      </c>
      <c r="I18" s="533"/>
      <c r="J18" s="533"/>
    </row>
    <row r="19" spans="1:10" ht="102" customHeight="1">
      <c r="A19" s="533"/>
      <c r="B19" s="533" t="s">
        <v>170</v>
      </c>
      <c r="C19" s="533" t="s">
        <v>171</v>
      </c>
      <c r="D19" s="533"/>
      <c r="E19" s="535" t="s">
        <v>176</v>
      </c>
      <c r="F19" s="533" t="s">
        <v>172</v>
      </c>
      <c r="G19" s="533" t="s">
        <v>173</v>
      </c>
      <c r="H19" s="535" t="s">
        <v>177</v>
      </c>
      <c r="I19" s="533" t="s">
        <v>55</v>
      </c>
      <c r="J19" s="533"/>
    </row>
    <row r="20" spans="1:10" ht="12.75">
      <c r="A20" s="533"/>
      <c r="B20" s="533"/>
      <c r="C20" s="533"/>
      <c r="D20" s="533"/>
      <c r="E20" s="535"/>
      <c r="F20" s="533"/>
      <c r="G20" s="533"/>
      <c r="H20" s="535"/>
      <c r="I20" s="10" t="s">
        <v>174</v>
      </c>
      <c r="J20" s="10" t="s">
        <v>175</v>
      </c>
    </row>
    <row r="21" spans="1:10" ht="12.75">
      <c r="A21" s="36">
        <v>1</v>
      </c>
      <c r="B21" s="36">
        <v>2</v>
      </c>
      <c r="C21" s="36">
        <v>3</v>
      </c>
      <c r="D21" s="36">
        <v>4</v>
      </c>
      <c r="E21" s="36">
        <v>5</v>
      </c>
      <c r="F21" s="36">
        <v>6</v>
      </c>
      <c r="G21" s="36">
        <v>7</v>
      </c>
      <c r="H21" s="36">
        <v>8</v>
      </c>
      <c r="I21" s="36">
        <v>9</v>
      </c>
      <c r="J21" s="36">
        <v>10</v>
      </c>
    </row>
    <row r="22" spans="1:10" ht="12.75">
      <c r="A22" s="10">
        <v>1</v>
      </c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2.75">
      <c r="A23" s="11" t="s">
        <v>86</v>
      </c>
      <c r="B23" s="12"/>
      <c r="C23" s="12"/>
      <c r="D23" s="12"/>
      <c r="E23" s="12"/>
      <c r="F23" s="12"/>
      <c r="G23" s="12"/>
      <c r="H23" s="12"/>
      <c r="I23" s="12"/>
      <c r="J23" s="12"/>
    </row>
    <row r="24" spans="1:10" ht="12.75">
      <c r="A24" s="11"/>
      <c r="B24" s="12"/>
      <c r="C24" s="12"/>
      <c r="D24" s="12"/>
      <c r="E24" s="12"/>
      <c r="F24" s="12"/>
      <c r="G24" s="12"/>
      <c r="H24" s="12"/>
      <c r="I24" s="12"/>
      <c r="J24" s="12"/>
    </row>
    <row r="25" spans="1:10" ht="12.75">
      <c r="A25" s="656" t="s">
        <v>21</v>
      </c>
      <c r="B25" s="656"/>
      <c r="C25" s="656"/>
      <c r="D25" s="656"/>
      <c r="E25" s="48" t="s">
        <v>22</v>
      </c>
      <c r="F25" s="48"/>
      <c r="G25" s="48" t="s">
        <v>22</v>
      </c>
      <c r="H25" s="48" t="s">
        <v>22</v>
      </c>
      <c r="I25" s="48"/>
      <c r="J25" s="48"/>
    </row>
    <row r="28" ht="15.75">
      <c r="A28" s="4" t="e">
        <f>CONCATENATE("Разом за описом:  а) кількість порядкових номерів - ",ЧислоПрописом(A24))</f>
        <v>#NAME?</v>
      </c>
    </row>
    <row r="29" ht="12.75">
      <c r="C29" s="15" t="s">
        <v>28</v>
      </c>
    </row>
    <row r="30" spans="1:9" ht="15.75">
      <c r="A30" s="2" t="s">
        <v>29</v>
      </c>
      <c r="B30" s="6" t="e">
        <f>CONCATENATE("б) загальна кількість одиниць (фактично)  ",ЧислоПрописом(A24))</f>
        <v>#NAME?</v>
      </c>
      <c r="I30" s="16"/>
    </row>
    <row r="31" spans="2:3" ht="15.75">
      <c r="B31" s="4"/>
      <c r="C31" s="15" t="s">
        <v>28</v>
      </c>
    </row>
    <row r="32" spans="1:9" ht="15.75">
      <c r="A32" s="2" t="s">
        <v>31</v>
      </c>
      <c r="B32" s="6" t="e">
        <f>CONCATENATE("в) загальна сума номінальної  вартості (фактично) ",СумаПрописом(F25))</f>
        <v>#NAME?</v>
      </c>
      <c r="I32" s="16"/>
    </row>
    <row r="33" spans="2:4" ht="15.75">
      <c r="B33" s="4"/>
      <c r="D33" s="15" t="s">
        <v>28</v>
      </c>
    </row>
    <row r="34" spans="2:9" ht="15.75">
      <c r="B34" s="6" t="e">
        <f>CONCATENATE("г) загальна кількість одиниць за даними бухгалтерського обліку  ",ЧислоПрописом(A24))</f>
        <v>#NAME?</v>
      </c>
      <c r="I34" s="16"/>
    </row>
    <row r="35" spans="1:4" ht="15.75">
      <c r="A35" s="2" t="s">
        <v>29</v>
      </c>
      <c r="B35" s="4"/>
      <c r="D35" s="15" t="s">
        <v>28</v>
      </c>
    </row>
    <row r="36" spans="1:9" ht="15.75">
      <c r="A36" s="2" t="s">
        <v>32</v>
      </c>
      <c r="B36" s="6" t="e">
        <f>CONCATENATE("ґ) загальна сума номінальної вартості за даними бухгалтерського обліку  ",СумаПрописом(I25))</f>
        <v>#NAME?</v>
      </c>
      <c r="I36" s="16"/>
    </row>
    <row r="37" spans="1:6" ht="12.75">
      <c r="A37" s="3" t="s">
        <v>33</v>
      </c>
      <c r="F37" s="15" t="s">
        <v>28</v>
      </c>
    </row>
    <row r="38" ht="15">
      <c r="B38" s="60" t="e">
        <f>CONCATENATE("д) балансова  вартість за даними бухгалтерського обліку ",СумаПрописом(J25))</f>
        <v>#NAME?</v>
      </c>
    </row>
    <row r="39" spans="2:4" ht="15">
      <c r="B39" s="60"/>
      <c r="D39" s="15" t="s">
        <v>28</v>
      </c>
    </row>
    <row r="40" spans="1:8" ht="12.75">
      <c r="A40" s="655" t="str">
        <f>CONCATENATE("Усі цінності, пронумеровані в цьому Акті з №",A22," до №",A24,",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Акті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40" s="655"/>
      <c r="C40" s="655"/>
      <c r="D40" s="655"/>
      <c r="E40" s="655"/>
      <c r="F40" s="655"/>
      <c r="G40" s="655"/>
      <c r="H40" s="655"/>
    </row>
    <row r="41" spans="1:8" ht="18" customHeight="1">
      <c r="A41" s="655"/>
      <c r="B41" s="655"/>
      <c r="C41" s="655"/>
      <c r="D41" s="655"/>
      <c r="E41" s="655"/>
      <c r="F41" s="655"/>
      <c r="G41" s="655"/>
      <c r="H41" s="655"/>
    </row>
    <row r="42" spans="1:5" ht="15.75">
      <c r="A42" s="17" t="s">
        <v>6</v>
      </c>
      <c r="B42"/>
      <c r="C42"/>
      <c r="D42"/>
      <c r="E42"/>
    </row>
    <row r="43" spans="1:12" ht="12.75">
      <c r="A43" s="543"/>
      <c r="B43" s="543"/>
      <c r="C43" s="53"/>
      <c r="D43" s="57"/>
      <c r="E43" s="53"/>
      <c r="F43" s="543"/>
      <c r="G43" s="543"/>
      <c r="H43" s="543"/>
      <c r="I43" s="53"/>
      <c r="J43" s="53"/>
      <c r="K43" s="53"/>
      <c r="L43" s="53"/>
    </row>
    <row r="44" spans="1:12" ht="12.75">
      <c r="A44" s="663" t="s">
        <v>143</v>
      </c>
      <c r="B44" s="663"/>
      <c r="D44" s="74" t="s">
        <v>142</v>
      </c>
      <c r="E44" s="53"/>
      <c r="F44" s="664" t="s">
        <v>48</v>
      </c>
      <c r="G44" s="664"/>
      <c r="H44" s="664"/>
      <c r="K44" s="54"/>
      <c r="L44" s="54"/>
    </row>
    <row r="45" ht="12.75">
      <c r="A45" s="2" t="s">
        <v>141</v>
      </c>
    </row>
    <row r="47" spans="1:10" ht="15.75" customHeight="1">
      <c r="A47" s="177" t="s">
        <v>126</v>
      </c>
      <c r="H47" s="14"/>
      <c r="I47" s="114"/>
      <c r="J47" s="14"/>
    </row>
    <row r="48" spans="1:11" ht="15.75" customHeight="1">
      <c r="A48" s="670">
        <f>Заполнить!$B$12</f>
        <v>0</v>
      </c>
      <c r="B48" s="670"/>
      <c r="C48" s="670"/>
      <c r="D48" s="670"/>
      <c r="E48" s="180"/>
      <c r="F48" s="167"/>
      <c r="H48" s="541">
        <f>Заполнить!$H$12</f>
        <v>0</v>
      </c>
      <c r="I48" s="541"/>
      <c r="J48" s="541"/>
      <c r="K48" s="173"/>
    </row>
    <row r="49" spans="1:11" ht="15.75" customHeight="1">
      <c r="A49" s="561" t="s">
        <v>7</v>
      </c>
      <c r="B49" s="561"/>
      <c r="C49" s="561"/>
      <c r="D49" s="561"/>
      <c r="E49" s="174"/>
      <c r="F49" s="168" t="s">
        <v>8</v>
      </c>
      <c r="H49" s="542" t="s">
        <v>48</v>
      </c>
      <c r="I49" s="542"/>
      <c r="J49" s="542"/>
      <c r="K49" s="174"/>
    </row>
    <row r="50" spans="1:11" ht="15.75">
      <c r="A50" s="178" t="s">
        <v>127</v>
      </c>
      <c r="B50" s="168"/>
      <c r="C50" s="168"/>
      <c r="D50" s="168"/>
      <c r="E50" s="168"/>
      <c r="F50" s="168"/>
      <c r="H50" s="542"/>
      <c r="I50" s="542"/>
      <c r="J50" s="542"/>
      <c r="K50" s="168"/>
    </row>
    <row r="51" spans="1:11" ht="15.75" customHeight="1">
      <c r="A51" s="670">
        <f>Заполнить!$B$13</f>
        <v>0</v>
      </c>
      <c r="B51" s="670"/>
      <c r="C51" s="670"/>
      <c r="D51" s="670"/>
      <c r="E51" s="180"/>
      <c r="F51" s="167"/>
      <c r="H51" s="541">
        <f>Заполнить!$H$13</f>
        <v>0</v>
      </c>
      <c r="I51" s="541"/>
      <c r="J51" s="541"/>
      <c r="K51" s="173"/>
    </row>
    <row r="52" spans="1:11" ht="12.75">
      <c r="A52" s="561" t="s">
        <v>7</v>
      </c>
      <c r="B52" s="561"/>
      <c r="C52" s="561"/>
      <c r="D52" s="561"/>
      <c r="E52" s="174"/>
      <c r="F52" s="168" t="s">
        <v>8</v>
      </c>
      <c r="H52" s="542" t="s">
        <v>48</v>
      </c>
      <c r="I52" s="542"/>
      <c r="J52" s="542"/>
      <c r="K52" s="174"/>
    </row>
    <row r="53" spans="1:11" ht="15.75" customHeight="1">
      <c r="A53" s="670">
        <f>Заполнить!$B$14</f>
        <v>0</v>
      </c>
      <c r="B53" s="670"/>
      <c r="C53" s="670"/>
      <c r="D53" s="670"/>
      <c r="E53" s="180"/>
      <c r="F53" s="167"/>
      <c r="H53" s="541">
        <f>Заполнить!$H$14</f>
        <v>0</v>
      </c>
      <c r="I53" s="541"/>
      <c r="J53" s="541"/>
      <c r="K53" s="173"/>
    </row>
    <row r="54" spans="1:11" ht="12.75">
      <c r="A54" s="561" t="s">
        <v>7</v>
      </c>
      <c r="B54" s="561"/>
      <c r="C54" s="561"/>
      <c r="D54" s="561"/>
      <c r="E54" s="174"/>
      <c r="F54" s="168" t="s">
        <v>8</v>
      </c>
      <c r="H54" s="542" t="s">
        <v>48</v>
      </c>
      <c r="I54" s="542"/>
      <c r="J54" s="542"/>
      <c r="K54" s="174"/>
    </row>
    <row r="55" spans="1:11" ht="15.75" customHeight="1">
      <c r="A55" s="670">
        <f>Заполнить!$B$15</f>
        <v>0</v>
      </c>
      <c r="B55" s="670"/>
      <c r="C55" s="670"/>
      <c r="D55" s="670"/>
      <c r="E55" s="180"/>
      <c r="F55" s="167"/>
      <c r="H55" s="541">
        <f>Заполнить!$H$15</f>
        <v>0</v>
      </c>
      <c r="I55" s="541"/>
      <c r="J55" s="541"/>
      <c r="K55" s="173"/>
    </row>
    <row r="56" spans="1:11" ht="12.75">
      <c r="A56" s="561" t="s">
        <v>7</v>
      </c>
      <c r="B56" s="561"/>
      <c r="C56" s="561"/>
      <c r="D56" s="561"/>
      <c r="E56" s="174"/>
      <c r="F56" s="168" t="s">
        <v>8</v>
      </c>
      <c r="H56" s="542" t="s">
        <v>48</v>
      </c>
      <c r="I56" s="542"/>
      <c r="J56" s="542"/>
      <c r="K56" s="174"/>
    </row>
    <row r="57" spans="1:11" ht="15.75" customHeight="1">
      <c r="A57" s="670">
        <f>Заполнить!$B$16</f>
        <v>0</v>
      </c>
      <c r="B57" s="670"/>
      <c r="C57" s="670"/>
      <c r="D57" s="670"/>
      <c r="E57" s="180"/>
      <c r="F57" s="167"/>
      <c r="H57" s="541">
        <f>Заполнить!$H$16</f>
        <v>0</v>
      </c>
      <c r="I57" s="541"/>
      <c r="J57" s="541"/>
      <c r="K57" s="173"/>
    </row>
    <row r="58" spans="1:11" ht="12.75">
      <c r="A58" s="561" t="s">
        <v>7</v>
      </c>
      <c r="B58" s="561"/>
      <c r="C58" s="561"/>
      <c r="D58" s="561"/>
      <c r="E58" s="174"/>
      <c r="F58" s="168" t="s">
        <v>8</v>
      </c>
      <c r="H58" s="542" t="s">
        <v>48</v>
      </c>
      <c r="I58" s="542"/>
      <c r="J58" s="542"/>
      <c r="K58" s="174"/>
    </row>
    <row r="59" spans="1:11" ht="15.75" hidden="1">
      <c r="A59" s="540">
        <f>Заполнить!$B$17</f>
        <v>0</v>
      </c>
      <c r="B59" s="540"/>
      <c r="C59" s="540"/>
      <c r="D59" s="540"/>
      <c r="E59" s="180"/>
      <c r="F59" s="167"/>
      <c r="H59" s="541">
        <f>Заполнить!$H$17</f>
        <v>0</v>
      </c>
      <c r="I59" s="541"/>
      <c r="J59" s="541"/>
      <c r="K59" s="173"/>
    </row>
    <row r="60" spans="1:11" ht="12.75" hidden="1">
      <c r="A60" s="561" t="s">
        <v>7</v>
      </c>
      <c r="B60" s="561"/>
      <c r="C60" s="561"/>
      <c r="D60" s="561"/>
      <c r="E60" s="174"/>
      <c r="F60" s="168" t="s">
        <v>8</v>
      </c>
      <c r="H60" s="542" t="s">
        <v>48</v>
      </c>
      <c r="I60" s="542"/>
      <c r="J60" s="542"/>
      <c r="K60" s="174"/>
    </row>
    <row r="61" spans="1:11" ht="15.75" hidden="1">
      <c r="A61" s="540">
        <f>Заполнить!$B$18</f>
        <v>0</v>
      </c>
      <c r="B61" s="540"/>
      <c r="C61" s="540"/>
      <c r="D61" s="540"/>
      <c r="E61" s="180"/>
      <c r="F61" s="167"/>
      <c r="H61" s="541">
        <f>Заполнить!$H$18</f>
        <v>0</v>
      </c>
      <c r="I61" s="541"/>
      <c r="J61" s="541"/>
      <c r="K61" s="173"/>
    </row>
    <row r="62" spans="1:11" ht="12.75" hidden="1">
      <c r="A62" s="561" t="s">
        <v>7</v>
      </c>
      <c r="B62" s="561"/>
      <c r="C62" s="561"/>
      <c r="D62" s="561"/>
      <c r="E62" s="174"/>
      <c r="F62" s="168" t="s">
        <v>8</v>
      </c>
      <c r="H62" s="542" t="s">
        <v>48</v>
      </c>
      <c r="I62" s="542"/>
      <c r="J62" s="542"/>
      <c r="K62" s="174"/>
    </row>
    <row r="63" spans="1:11" ht="15.75" hidden="1">
      <c r="A63" s="540">
        <f>Заполнить!$B$19</f>
        <v>0</v>
      </c>
      <c r="B63" s="540"/>
      <c r="C63" s="540"/>
      <c r="D63" s="540"/>
      <c r="E63" s="180"/>
      <c r="F63" s="167"/>
      <c r="H63" s="541">
        <f>Заполнить!$H$19</f>
        <v>0</v>
      </c>
      <c r="I63" s="541"/>
      <c r="J63" s="541"/>
      <c r="K63" s="173"/>
    </row>
    <row r="64" spans="1:11" ht="12.75" hidden="1">
      <c r="A64" s="561" t="s">
        <v>7</v>
      </c>
      <c r="B64" s="561"/>
      <c r="C64" s="561"/>
      <c r="D64" s="561"/>
      <c r="E64" s="174"/>
      <c r="F64" s="168" t="s">
        <v>8</v>
      </c>
      <c r="H64" s="542" t="s">
        <v>48</v>
      </c>
      <c r="I64" s="542"/>
      <c r="J64" s="542"/>
      <c r="K64" s="174"/>
    </row>
    <row r="65" spans="1:11" ht="15.75" hidden="1">
      <c r="A65" s="540">
        <f>Заполнить!$B$20</f>
        <v>0</v>
      </c>
      <c r="B65" s="540"/>
      <c r="C65" s="540"/>
      <c r="D65" s="540"/>
      <c r="E65" s="180"/>
      <c r="F65" s="167"/>
      <c r="H65" s="541">
        <f>Заполнить!$H$20</f>
        <v>0</v>
      </c>
      <c r="I65" s="541"/>
      <c r="J65" s="541"/>
      <c r="K65" s="173"/>
    </row>
    <row r="66" spans="1:11" ht="12.75" hidden="1">
      <c r="A66" s="561" t="s">
        <v>7</v>
      </c>
      <c r="B66" s="561"/>
      <c r="C66" s="561"/>
      <c r="D66" s="561"/>
      <c r="E66" s="174"/>
      <c r="F66" s="168" t="s">
        <v>8</v>
      </c>
      <c r="H66" s="542" t="s">
        <v>48</v>
      </c>
      <c r="I66" s="542"/>
      <c r="J66" s="542"/>
      <c r="K66" s="174"/>
    </row>
    <row r="67" spans="1:11" ht="15.75" hidden="1">
      <c r="A67" s="540">
        <f>Заполнить!$B$21</f>
        <v>0</v>
      </c>
      <c r="B67" s="540"/>
      <c r="C67" s="540"/>
      <c r="D67" s="540"/>
      <c r="E67" s="180"/>
      <c r="F67" s="167"/>
      <c r="H67" s="541">
        <f>Заполнить!$H$21</f>
        <v>0</v>
      </c>
      <c r="I67" s="541"/>
      <c r="J67" s="541"/>
      <c r="K67" s="173"/>
    </row>
    <row r="68" spans="1:11" ht="12.75" hidden="1">
      <c r="A68" s="561" t="s">
        <v>7</v>
      </c>
      <c r="B68" s="561"/>
      <c r="C68" s="561"/>
      <c r="D68" s="561"/>
      <c r="E68" s="174"/>
      <c r="F68" s="168" t="s">
        <v>8</v>
      </c>
      <c r="H68" s="542" t="s">
        <v>48</v>
      </c>
      <c r="I68" s="542"/>
      <c r="J68" s="542"/>
      <c r="K68" s="174"/>
    </row>
    <row r="69" spans="1:11" ht="15.75" hidden="1">
      <c r="A69" s="540">
        <f>Заполнить!$B$22</f>
        <v>0</v>
      </c>
      <c r="B69" s="540"/>
      <c r="C69" s="540"/>
      <c r="D69" s="540"/>
      <c r="E69" s="180"/>
      <c r="F69" s="167"/>
      <c r="H69" s="541">
        <f>Заполнить!$H$22</f>
        <v>0</v>
      </c>
      <c r="I69" s="541"/>
      <c r="J69" s="541"/>
      <c r="K69" s="173"/>
    </row>
    <row r="70" spans="1:11" ht="12.75" hidden="1">
      <c r="A70" s="561" t="s">
        <v>7</v>
      </c>
      <c r="B70" s="561"/>
      <c r="C70" s="561"/>
      <c r="D70" s="561"/>
      <c r="E70" s="174"/>
      <c r="F70" s="168" t="s">
        <v>8</v>
      </c>
      <c r="H70" s="542" t="s">
        <v>48</v>
      </c>
      <c r="I70" s="542"/>
      <c r="J70" s="542"/>
      <c r="K70" s="174"/>
    </row>
    <row r="71" spans="1:11" ht="15.75" hidden="1">
      <c r="A71" s="540">
        <f>Заполнить!$B$23</f>
        <v>0</v>
      </c>
      <c r="B71" s="540"/>
      <c r="C71" s="540"/>
      <c r="D71" s="540"/>
      <c r="E71" s="180"/>
      <c r="F71" s="167"/>
      <c r="H71" s="541">
        <f>Заполнить!$H$23</f>
        <v>0</v>
      </c>
      <c r="I71" s="541"/>
      <c r="J71" s="541"/>
      <c r="K71" s="173"/>
    </row>
    <row r="72" spans="1:11" ht="12.75" hidden="1">
      <c r="A72" s="561" t="s">
        <v>7</v>
      </c>
      <c r="B72" s="561"/>
      <c r="C72" s="561"/>
      <c r="D72" s="561"/>
      <c r="E72" s="174"/>
      <c r="F72" s="168" t="s">
        <v>8</v>
      </c>
      <c r="H72" s="542" t="s">
        <v>48</v>
      </c>
      <c r="I72" s="542"/>
      <c r="J72" s="542"/>
      <c r="K72" s="174"/>
    </row>
    <row r="73" spans="1:11" ht="15.75" hidden="1">
      <c r="A73" s="540">
        <f>Заполнить!$B$24</f>
        <v>0</v>
      </c>
      <c r="B73" s="540"/>
      <c r="C73" s="540"/>
      <c r="D73" s="540"/>
      <c r="E73" s="180"/>
      <c r="F73" s="167"/>
      <c r="H73" s="541">
        <f>Заполнить!$H$24</f>
        <v>0</v>
      </c>
      <c r="I73" s="541"/>
      <c r="J73" s="541"/>
      <c r="K73" s="173"/>
    </row>
    <row r="74" spans="1:11" ht="12.75" hidden="1">
      <c r="A74" s="561" t="s">
        <v>7</v>
      </c>
      <c r="B74" s="561"/>
      <c r="C74" s="561"/>
      <c r="D74" s="561"/>
      <c r="E74" s="174"/>
      <c r="F74" s="168" t="s">
        <v>8</v>
      </c>
      <c r="H74" s="542" t="s">
        <v>48</v>
      </c>
      <c r="I74" s="542"/>
      <c r="J74" s="542"/>
      <c r="K74" s="174"/>
    </row>
    <row r="75" spans="1:11" ht="15.75" hidden="1">
      <c r="A75" s="540">
        <f>Заполнить!$B$25</f>
        <v>0</v>
      </c>
      <c r="B75" s="540"/>
      <c r="C75" s="540"/>
      <c r="D75" s="540"/>
      <c r="E75" s="180"/>
      <c r="F75" s="167"/>
      <c r="H75" s="541">
        <f>Заполнить!$H$25</f>
        <v>0</v>
      </c>
      <c r="I75" s="541"/>
      <c r="J75" s="541"/>
      <c r="K75" s="173"/>
    </row>
    <row r="76" spans="1:11" ht="12.75" hidden="1">
      <c r="A76" s="561" t="s">
        <v>7</v>
      </c>
      <c r="B76" s="561"/>
      <c r="C76" s="561"/>
      <c r="D76" s="561"/>
      <c r="E76" s="174"/>
      <c r="F76" s="168" t="s">
        <v>8</v>
      </c>
      <c r="H76" s="542" t="s">
        <v>48</v>
      </c>
      <c r="I76" s="542"/>
      <c r="J76" s="542"/>
      <c r="K76" s="174"/>
    </row>
    <row r="77" spans="1:11" ht="15.75" hidden="1">
      <c r="A77" s="540">
        <f>Заполнить!$B$26</f>
        <v>0</v>
      </c>
      <c r="B77" s="540"/>
      <c r="C77" s="540"/>
      <c r="D77" s="540"/>
      <c r="E77" s="180"/>
      <c r="F77" s="167"/>
      <c r="H77" s="541">
        <f>Заполнить!$H$26</f>
        <v>0</v>
      </c>
      <c r="I77" s="541"/>
      <c r="J77" s="541"/>
      <c r="K77" s="173"/>
    </row>
    <row r="78" spans="1:11" ht="12.75" hidden="1">
      <c r="A78" s="561" t="s">
        <v>7</v>
      </c>
      <c r="B78" s="561"/>
      <c r="C78" s="561"/>
      <c r="D78" s="561"/>
      <c r="E78" s="174"/>
      <c r="F78" s="168" t="s">
        <v>8</v>
      </c>
      <c r="H78" s="542" t="s">
        <v>48</v>
      </c>
      <c r="I78" s="542"/>
      <c r="J78" s="542"/>
      <c r="K78" s="174"/>
    </row>
    <row r="80" ht="15">
      <c r="A80" s="60" t="s">
        <v>163</v>
      </c>
    </row>
    <row r="81" spans="1:10" ht="13.5" customHeight="1">
      <c r="A81" s="533" t="s">
        <v>23</v>
      </c>
      <c r="B81" s="533" t="s">
        <v>169</v>
      </c>
      <c r="C81" s="533"/>
      <c r="D81" s="533"/>
      <c r="E81" s="533"/>
      <c r="F81" s="533"/>
      <c r="G81" s="533" t="s">
        <v>128</v>
      </c>
      <c r="H81" s="533"/>
      <c r="I81" s="533" t="s">
        <v>129</v>
      </c>
      <c r="J81" s="533"/>
    </row>
    <row r="82" spans="1:10" ht="12.75">
      <c r="A82" s="533"/>
      <c r="B82" s="533"/>
      <c r="C82" s="533"/>
      <c r="D82" s="533"/>
      <c r="E82" s="533"/>
      <c r="F82" s="533"/>
      <c r="G82" s="533"/>
      <c r="H82" s="533"/>
      <c r="I82" s="533"/>
      <c r="J82" s="533"/>
    </row>
    <row r="83" spans="1:10" ht="12.75">
      <c r="A83" s="36">
        <v>1</v>
      </c>
      <c r="B83" s="616">
        <v>2</v>
      </c>
      <c r="C83" s="616"/>
      <c r="D83" s="616"/>
      <c r="E83" s="616"/>
      <c r="F83" s="616"/>
      <c r="G83" s="616">
        <v>3</v>
      </c>
      <c r="H83" s="616"/>
      <c r="I83" s="616">
        <v>4</v>
      </c>
      <c r="J83" s="616"/>
    </row>
    <row r="84" spans="1:10" ht="12.75">
      <c r="A84" s="10">
        <v>1</v>
      </c>
      <c r="B84" s="665"/>
      <c r="C84" s="665"/>
      <c r="D84" s="665"/>
      <c r="E84" s="665"/>
      <c r="F84" s="665"/>
      <c r="G84" s="665"/>
      <c r="H84" s="665"/>
      <c r="I84" s="665"/>
      <c r="J84" s="665"/>
    </row>
    <row r="85" spans="1:10" ht="12.75">
      <c r="A85" s="11" t="s">
        <v>86</v>
      </c>
      <c r="B85" s="658"/>
      <c r="C85" s="658"/>
      <c r="D85" s="658"/>
      <c r="E85" s="658"/>
      <c r="F85" s="658"/>
      <c r="G85" s="658"/>
      <c r="H85" s="658"/>
      <c r="I85" s="658"/>
      <c r="J85" s="658"/>
    </row>
    <row r="86" spans="1:10" ht="12.75">
      <c r="A86" s="11" t="s">
        <v>86</v>
      </c>
      <c r="B86" s="658"/>
      <c r="C86" s="658"/>
      <c r="D86" s="658"/>
      <c r="E86" s="658"/>
      <c r="F86" s="658"/>
      <c r="G86" s="658"/>
      <c r="H86" s="658"/>
      <c r="I86" s="658"/>
      <c r="J86" s="658"/>
    </row>
    <row r="87" spans="1:10" ht="13.5" customHeight="1">
      <c r="A87" s="656" t="s">
        <v>21</v>
      </c>
      <c r="B87" s="656"/>
      <c r="C87" s="656"/>
      <c r="D87" s="656"/>
      <c r="E87" s="656"/>
      <c r="F87" s="656"/>
      <c r="G87" s="656"/>
      <c r="H87" s="656"/>
      <c r="I87" s="656"/>
      <c r="J87" s="656"/>
    </row>
    <row r="89" ht="15">
      <c r="A89" s="13" t="s">
        <v>131</v>
      </c>
    </row>
    <row r="90" spans="1:8" ht="12.75">
      <c r="A90" s="667"/>
      <c r="B90" s="667"/>
      <c r="C90" s="667"/>
      <c r="D90" s="53"/>
      <c r="E90" s="25"/>
      <c r="G90" s="667"/>
      <c r="H90" s="667"/>
    </row>
    <row r="91" spans="1:8" ht="12.75">
      <c r="A91" s="668" t="s">
        <v>7</v>
      </c>
      <c r="B91" s="668"/>
      <c r="C91" s="668"/>
      <c r="D91" s="84"/>
      <c r="E91" s="72" t="s">
        <v>8</v>
      </c>
      <c r="F91" s="16"/>
      <c r="G91" s="666" t="s">
        <v>48</v>
      </c>
      <c r="H91" s="666"/>
    </row>
    <row r="92" spans="1:8" ht="12.75">
      <c r="A92" s="65"/>
      <c r="B92" s="65"/>
      <c r="C92" s="65"/>
      <c r="D92" s="65"/>
      <c r="E92" s="65"/>
      <c r="F92" s="65"/>
      <c r="G92" s="620"/>
      <c r="H92" s="620"/>
    </row>
    <row r="93" spans="1:8" ht="15.75">
      <c r="A93" s="4" t="s">
        <v>132</v>
      </c>
      <c r="D93" s="14"/>
      <c r="G93" s="620"/>
      <c r="H93" s="620"/>
    </row>
    <row r="94" spans="1:8" ht="12.75">
      <c r="A94" s="667"/>
      <c r="B94" s="667"/>
      <c r="C94" s="667"/>
      <c r="D94" s="53"/>
      <c r="E94" s="25"/>
      <c r="G94" s="667"/>
      <c r="H94" s="667"/>
    </row>
    <row r="95" spans="1:8" ht="12.75">
      <c r="A95" s="668" t="s">
        <v>7</v>
      </c>
      <c r="B95" s="668"/>
      <c r="C95" s="668"/>
      <c r="D95" s="84"/>
      <c r="E95" s="72" t="s">
        <v>8</v>
      </c>
      <c r="F95" s="16"/>
      <c r="G95" s="666" t="s">
        <v>48</v>
      </c>
      <c r="H95" s="666"/>
    </row>
    <row r="97" ht="12.75">
      <c r="A97" s="64" t="str">
        <f>Заполнить!B6</f>
        <v>«21» грудня 2019 р. №</v>
      </c>
    </row>
    <row r="99" ht="15">
      <c r="A99" s="60" t="s">
        <v>134</v>
      </c>
    </row>
    <row r="100" spans="1:11" ht="12.75">
      <c r="A100" s="667"/>
      <c r="B100" s="667"/>
      <c r="C100" s="667"/>
      <c r="D100" s="667"/>
      <c r="E100" s="667"/>
      <c r="F100" s="667"/>
      <c r="G100" s="667"/>
      <c r="H100" s="667"/>
      <c r="I100" s="53"/>
      <c r="J100" s="53"/>
      <c r="K100" s="53"/>
    </row>
    <row r="101" spans="1:11" ht="12.75">
      <c r="A101" s="669"/>
      <c r="B101" s="669"/>
      <c r="C101" s="669"/>
      <c r="D101" s="669"/>
      <c r="E101" s="669"/>
      <c r="F101" s="669"/>
      <c r="G101" s="669"/>
      <c r="H101" s="669"/>
      <c r="I101" s="53"/>
      <c r="J101" s="53"/>
      <c r="K101" s="53"/>
    </row>
    <row r="102" spans="1:11" ht="12.75">
      <c r="A102" s="669"/>
      <c r="B102" s="669"/>
      <c r="C102" s="669"/>
      <c r="D102" s="669"/>
      <c r="E102" s="669"/>
      <c r="F102" s="669"/>
      <c r="G102" s="669"/>
      <c r="H102" s="669"/>
      <c r="I102" s="53"/>
      <c r="J102" s="53"/>
      <c r="K102" s="53"/>
    </row>
    <row r="104" spans="1:10" ht="15">
      <c r="A104" s="60" t="s">
        <v>6</v>
      </c>
      <c r="B104" s="14"/>
      <c r="C104" s="25"/>
      <c r="F104" s="546"/>
      <c r="G104" s="546"/>
      <c r="H104" s="546"/>
      <c r="I104" s="53"/>
      <c r="J104" s="53"/>
    </row>
    <row r="105" spans="3:10" ht="12.75">
      <c r="C105" s="72" t="s">
        <v>8</v>
      </c>
      <c r="F105" s="668" t="s">
        <v>48</v>
      </c>
      <c r="G105" s="668"/>
      <c r="H105" s="668"/>
      <c r="I105" s="83"/>
      <c r="J105" s="83"/>
    </row>
    <row r="106" ht="12.75">
      <c r="A106" s="3" t="str">
        <f>Заполнить!B6</f>
        <v>«21» грудня 2019 р. №</v>
      </c>
    </row>
    <row r="107" ht="12.75">
      <c r="A107" s="1" t="s">
        <v>165</v>
      </c>
    </row>
    <row r="108" ht="15.75" customHeight="1">
      <c r="A108" s="71" t="s">
        <v>178</v>
      </c>
    </row>
  </sheetData>
  <sheetProtection/>
  <mergeCells count="120">
    <mergeCell ref="H78:J78"/>
    <mergeCell ref="A48:D48"/>
    <mergeCell ref="A49:D49"/>
    <mergeCell ref="A51:D51"/>
    <mergeCell ref="A52:D52"/>
    <mergeCell ref="A53:D53"/>
    <mergeCell ref="A54:D54"/>
    <mergeCell ref="A55:D55"/>
    <mergeCell ref="A56:D56"/>
    <mergeCell ref="A57:D57"/>
    <mergeCell ref="H72:J72"/>
    <mergeCell ref="H73:J73"/>
    <mergeCell ref="H74:J74"/>
    <mergeCell ref="H75:J75"/>
    <mergeCell ref="H76:J76"/>
    <mergeCell ref="H77:J77"/>
    <mergeCell ref="H66:J66"/>
    <mergeCell ref="H67:J67"/>
    <mergeCell ref="H68:J68"/>
    <mergeCell ref="H69:J69"/>
    <mergeCell ref="H70:J70"/>
    <mergeCell ref="H71:J71"/>
    <mergeCell ref="H60:J60"/>
    <mergeCell ref="H61:J61"/>
    <mergeCell ref="H62:J62"/>
    <mergeCell ref="H63:J63"/>
    <mergeCell ref="H64:J64"/>
    <mergeCell ref="H65:J65"/>
    <mergeCell ref="H54:J54"/>
    <mergeCell ref="H55:J55"/>
    <mergeCell ref="H56:J56"/>
    <mergeCell ref="H57:J57"/>
    <mergeCell ref="H58:J58"/>
    <mergeCell ref="H59:J59"/>
    <mergeCell ref="H48:J48"/>
    <mergeCell ref="H49:J49"/>
    <mergeCell ref="H50:J50"/>
    <mergeCell ref="H51:J51"/>
    <mergeCell ref="H52:J52"/>
    <mergeCell ref="H53:J53"/>
    <mergeCell ref="A58:D58"/>
    <mergeCell ref="A59:D59"/>
    <mergeCell ref="A60:D60"/>
    <mergeCell ref="A61:D61"/>
    <mergeCell ref="A62:D62"/>
    <mergeCell ref="A63:D63"/>
    <mergeCell ref="A72:D72"/>
    <mergeCell ref="A73:D73"/>
    <mergeCell ref="A74:D74"/>
    <mergeCell ref="A75:D75"/>
    <mergeCell ref="A64:D64"/>
    <mergeCell ref="A65:D65"/>
    <mergeCell ref="A66:D66"/>
    <mergeCell ref="A67:D67"/>
    <mergeCell ref="A68:D68"/>
    <mergeCell ref="A69:D69"/>
    <mergeCell ref="A77:D77"/>
    <mergeCell ref="A78:D78"/>
    <mergeCell ref="A10:J10"/>
    <mergeCell ref="A11:J12"/>
    <mergeCell ref="G19:G20"/>
    <mergeCell ref="I19:J19"/>
    <mergeCell ref="A25:D25"/>
    <mergeCell ref="A18:A20"/>
    <mergeCell ref="A70:D70"/>
    <mergeCell ref="A71:D71"/>
    <mergeCell ref="A2:B2"/>
    <mergeCell ref="A3:B3"/>
    <mergeCell ref="A7:J7"/>
    <mergeCell ref="A8:J8"/>
    <mergeCell ref="A9:J9"/>
    <mergeCell ref="I81:J82"/>
    <mergeCell ref="C19:C20"/>
    <mergeCell ref="F19:F20"/>
    <mergeCell ref="E19:E20"/>
    <mergeCell ref="H19:H20"/>
    <mergeCell ref="B81:F82"/>
    <mergeCell ref="B83:F83"/>
    <mergeCell ref="A40:H41"/>
    <mergeCell ref="A43:B43"/>
    <mergeCell ref="F43:H43"/>
    <mergeCell ref="A44:B44"/>
    <mergeCell ref="F44:H44"/>
    <mergeCell ref="A81:A82"/>
    <mergeCell ref="G81:H82"/>
    <mergeCell ref="A76:D76"/>
    <mergeCell ref="G84:H84"/>
    <mergeCell ref="I84:J84"/>
    <mergeCell ref="G85:H85"/>
    <mergeCell ref="I85:J85"/>
    <mergeCell ref="B84:F84"/>
    <mergeCell ref="G83:H83"/>
    <mergeCell ref="I83:J83"/>
    <mergeCell ref="B85:F85"/>
    <mergeCell ref="I86:J86"/>
    <mergeCell ref="G87:H87"/>
    <mergeCell ref="I87:J87"/>
    <mergeCell ref="B86:F86"/>
    <mergeCell ref="A87:F87"/>
    <mergeCell ref="G86:H86"/>
    <mergeCell ref="A100:H100"/>
    <mergeCell ref="A101:H101"/>
    <mergeCell ref="A90:C90"/>
    <mergeCell ref="G90:H90"/>
    <mergeCell ref="A91:C91"/>
    <mergeCell ref="G91:H91"/>
    <mergeCell ref="G92:H92"/>
    <mergeCell ref="G93:H93"/>
    <mergeCell ref="A94:C94"/>
    <mergeCell ref="G94:H94"/>
    <mergeCell ref="A102:H102"/>
    <mergeCell ref="F104:H104"/>
    <mergeCell ref="F105:H105"/>
    <mergeCell ref="B18:C18"/>
    <mergeCell ref="D18:D20"/>
    <mergeCell ref="E18:G18"/>
    <mergeCell ref="H18:J18"/>
    <mergeCell ref="B19:B20"/>
    <mergeCell ref="A95:C95"/>
    <mergeCell ref="G95:H95"/>
  </mergeCells>
  <printOptions/>
  <pageMargins left="0.2362204724409449" right="0.11811023622047245" top="0.35" bottom="0.1968503937007874" header="0.31496062992125984" footer="0.2755905511811024"/>
  <pageSetup horizontalDpi="600" verticalDpi="600" orientation="landscape" paperSize="9" scale="122" r:id="rId2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14"/>
  <dimension ref="A1:J67"/>
  <sheetViews>
    <sheetView zoomScalePageLayoutView="0" workbookViewId="0" topLeftCell="A1">
      <selection activeCell="A48" sqref="A48:IV49"/>
    </sheetView>
  </sheetViews>
  <sheetFormatPr defaultColWidth="9.00390625" defaultRowHeight="12.75"/>
  <cols>
    <col min="1" max="1" width="45.25390625" style="0" customWidth="1"/>
    <col min="2" max="2" width="18.75390625" style="0" customWidth="1"/>
    <col min="3" max="3" width="17.375" style="0" customWidth="1"/>
    <col min="4" max="4" width="13.625" style="0" customWidth="1"/>
    <col min="5" max="5" width="14.125" style="0" customWidth="1"/>
    <col min="6" max="6" width="13.875" style="0" customWidth="1"/>
    <col min="7" max="7" width="22.00390625" style="0" customWidth="1"/>
  </cols>
  <sheetData>
    <row r="1" spans="1:10" ht="12.75">
      <c r="A1" s="1"/>
      <c r="B1" s="1"/>
      <c r="C1" s="1"/>
      <c r="D1" s="1"/>
      <c r="E1" s="1"/>
      <c r="F1" s="52" t="s">
        <v>45</v>
      </c>
      <c r="H1" s="1"/>
      <c r="I1" s="1"/>
      <c r="J1" s="1"/>
    </row>
    <row r="2" spans="1:10" ht="12.75">
      <c r="A2" s="517" t="str">
        <f>Заполнить!$B$3</f>
        <v>Петрівська селищна рада</v>
      </c>
      <c r="B2" s="517"/>
      <c r="C2" s="1"/>
      <c r="D2" s="1"/>
      <c r="E2" s="1"/>
      <c r="F2" s="52" t="s">
        <v>46</v>
      </c>
      <c r="H2" s="1"/>
      <c r="I2" s="1"/>
      <c r="J2" s="1"/>
    </row>
    <row r="3" spans="1:10" ht="12.75">
      <c r="A3" s="518" t="s">
        <v>47</v>
      </c>
      <c r="B3" s="518"/>
      <c r="C3" s="1"/>
      <c r="D3" s="1"/>
      <c r="E3" s="1"/>
      <c r="F3" s="52" t="s">
        <v>98</v>
      </c>
      <c r="H3" s="1"/>
      <c r="I3" s="1"/>
      <c r="J3" s="1"/>
    </row>
    <row r="4" spans="1:10" ht="12.7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2.75">
      <c r="A5" s="1"/>
      <c r="B5" s="1"/>
      <c r="C5" s="75"/>
      <c r="D5" s="75"/>
      <c r="E5" s="75"/>
      <c r="F5" s="75"/>
      <c r="G5" s="75"/>
      <c r="H5" s="1"/>
      <c r="I5" s="1"/>
      <c r="J5" s="1"/>
    </row>
    <row r="6" spans="1:10" ht="12.75">
      <c r="A6" s="1"/>
      <c r="B6" s="1"/>
      <c r="C6" s="76"/>
      <c r="D6" s="76"/>
      <c r="E6" s="76"/>
      <c r="F6" s="76"/>
      <c r="G6" s="76"/>
      <c r="H6" s="1"/>
      <c r="I6" s="1"/>
      <c r="J6" s="1"/>
    </row>
    <row r="7" spans="1:10" ht="15.75">
      <c r="A7" s="527" t="s">
        <v>121</v>
      </c>
      <c r="B7" s="527"/>
      <c r="C7" s="527"/>
      <c r="D7" s="527"/>
      <c r="E7" s="527"/>
      <c r="F7" s="527"/>
      <c r="G7" s="527"/>
      <c r="H7" s="91"/>
      <c r="I7" s="91"/>
      <c r="J7" s="91"/>
    </row>
    <row r="8" spans="1:10" ht="15.75">
      <c r="A8" s="527" t="s">
        <v>431</v>
      </c>
      <c r="B8" s="527"/>
      <c r="C8" s="527"/>
      <c r="D8" s="527"/>
      <c r="E8" s="527"/>
      <c r="F8" s="527"/>
      <c r="G8" s="527"/>
      <c r="H8" s="91"/>
      <c r="I8" s="91"/>
      <c r="J8" s="91"/>
    </row>
    <row r="9" spans="1:10" ht="15.75">
      <c r="A9" s="615" t="str">
        <f>Заполнить!$B$6</f>
        <v>«21» грудня 2019 р. №</v>
      </c>
      <c r="B9" s="615"/>
      <c r="C9" s="615"/>
      <c r="D9" s="615"/>
      <c r="E9" s="615"/>
      <c r="F9" s="615"/>
      <c r="G9" s="615"/>
      <c r="H9" s="6"/>
      <c r="I9" s="6"/>
      <c r="J9" s="6"/>
    </row>
    <row r="10" spans="1:10" ht="12.75">
      <c r="A10" s="525" t="s">
        <v>64</v>
      </c>
      <c r="B10" s="525"/>
      <c r="C10" s="525"/>
      <c r="D10" s="525"/>
      <c r="E10" s="525"/>
      <c r="F10" s="525"/>
      <c r="G10" s="525"/>
      <c r="H10" s="15"/>
      <c r="I10" s="15"/>
      <c r="J10" s="15"/>
    </row>
    <row r="11" spans="1:10" ht="12.75" customHeight="1">
      <c r="A11" s="528" t="str">
        <f>CONCATENATE("На підставі розпорядчого документа від ",Заполнить!B5," проведено інвентаризацію розрахунків за дебіторською і кредиторською заборгованостями (доходами і витратами майбутніх періодів) станом на  ",Заполнить!B7)</f>
        <v>На підставі розпорядчого документа від «21» грудня 2019 р. № проведено інвентаризацію розрахунків за дебіторською і кредиторською заборгованостями (доходами і витратами майбутніх періодів) станом на  </v>
      </c>
      <c r="B11" s="528"/>
      <c r="C11" s="528"/>
      <c r="D11" s="528"/>
      <c r="E11" s="528"/>
      <c r="F11" s="528"/>
      <c r="G11" s="528"/>
      <c r="H11" s="90"/>
      <c r="I11" s="90"/>
      <c r="J11" s="90"/>
    </row>
    <row r="12" spans="1:10" ht="19.5" customHeight="1">
      <c r="A12" s="528"/>
      <c r="B12" s="528"/>
      <c r="C12" s="528"/>
      <c r="D12" s="528"/>
      <c r="E12" s="528"/>
      <c r="F12" s="528"/>
      <c r="G12" s="528"/>
      <c r="H12" s="90"/>
      <c r="I12" s="90"/>
      <c r="J12" s="90"/>
    </row>
    <row r="13" spans="1:10" ht="15.75">
      <c r="A13" s="1"/>
      <c r="B13" s="80" t="s">
        <v>49</v>
      </c>
      <c r="C13" s="29" t="str">
        <f>CONCATENATE("розпочата ",Заполнить!$B$8)</f>
        <v>розпочата </v>
      </c>
      <c r="D13" s="56"/>
      <c r="E13" s="56"/>
      <c r="F13" s="79"/>
      <c r="G13" s="79"/>
      <c r="H13" s="79"/>
      <c r="I13" s="1"/>
      <c r="J13" s="1"/>
    </row>
    <row r="14" spans="1:10" ht="15.75">
      <c r="A14" s="26"/>
      <c r="B14" s="26"/>
      <c r="C14" s="4" t="str">
        <f>CONCATENATE("закінчена ",Заполнить!$B$9)</f>
        <v>закінчена </v>
      </c>
      <c r="D14" s="56"/>
      <c r="E14" s="56"/>
      <c r="F14" s="79"/>
      <c r="G14" s="79"/>
      <c r="H14" s="79"/>
      <c r="I14" s="1"/>
      <c r="J14" s="1"/>
    </row>
    <row r="16" ht="15.75">
      <c r="A16" s="6" t="s">
        <v>44</v>
      </c>
    </row>
    <row r="17" spans="1:7" ht="15.75">
      <c r="A17" s="672" t="s">
        <v>197</v>
      </c>
      <c r="B17" s="672"/>
      <c r="C17" s="672"/>
      <c r="D17" s="672"/>
      <c r="E17" s="672"/>
      <c r="F17" s="672"/>
      <c r="G17" s="672"/>
    </row>
    <row r="18" spans="1:7" ht="68.25" customHeight="1">
      <c r="A18" s="533" t="s">
        <v>179</v>
      </c>
      <c r="B18" s="533"/>
      <c r="C18" s="535" t="s">
        <v>186</v>
      </c>
      <c r="D18" s="533" t="s">
        <v>187</v>
      </c>
      <c r="E18" s="533"/>
      <c r="F18" s="533"/>
      <c r="G18" s="673" t="s">
        <v>188</v>
      </c>
    </row>
    <row r="19" spans="1:7" ht="12.75">
      <c r="A19" s="533" t="s">
        <v>181</v>
      </c>
      <c r="B19" s="533" t="s">
        <v>196</v>
      </c>
      <c r="C19" s="535"/>
      <c r="D19" s="533" t="s">
        <v>182</v>
      </c>
      <c r="E19" s="533" t="s">
        <v>183</v>
      </c>
      <c r="F19" s="533"/>
      <c r="G19" s="673"/>
    </row>
    <row r="20" spans="1:7" ht="51">
      <c r="A20" s="533"/>
      <c r="B20" s="533"/>
      <c r="C20" s="535"/>
      <c r="D20" s="533"/>
      <c r="E20" s="10" t="s">
        <v>184</v>
      </c>
      <c r="F20" s="10" t="s">
        <v>185</v>
      </c>
      <c r="G20" s="673"/>
    </row>
    <row r="21" spans="1:7" ht="12.75">
      <c r="A21" s="36">
        <v>1</v>
      </c>
      <c r="B21" s="36">
        <v>2</v>
      </c>
      <c r="C21" s="36">
        <v>3</v>
      </c>
      <c r="D21" s="36">
        <v>4</v>
      </c>
      <c r="E21" s="36">
        <v>5</v>
      </c>
      <c r="F21" s="36">
        <v>6</v>
      </c>
      <c r="G21" s="36">
        <v>7</v>
      </c>
    </row>
    <row r="22" spans="1:7" ht="12.75">
      <c r="A22" s="48" t="s">
        <v>108</v>
      </c>
      <c r="B22" s="47"/>
      <c r="C22" s="47"/>
      <c r="D22" s="47"/>
      <c r="E22" s="47"/>
      <c r="F22" s="47"/>
      <c r="G22" s="44"/>
    </row>
    <row r="23" spans="1:7" ht="12.75">
      <c r="A23" s="48" t="s">
        <v>108</v>
      </c>
      <c r="B23" s="47"/>
      <c r="C23" s="47"/>
      <c r="D23" s="47"/>
      <c r="E23" s="47"/>
      <c r="F23" s="47"/>
      <c r="G23" s="47"/>
    </row>
    <row r="24" spans="1:7" ht="12.75">
      <c r="A24" s="36" t="s">
        <v>21</v>
      </c>
      <c r="B24" s="88" t="s">
        <v>22</v>
      </c>
      <c r="C24" s="88" t="s">
        <v>22</v>
      </c>
      <c r="D24" s="89"/>
      <c r="E24" s="89"/>
      <c r="F24" s="89"/>
      <c r="G24" s="89"/>
    </row>
    <row r="26" spans="1:7" ht="15.75">
      <c r="A26" s="674" t="s">
        <v>198</v>
      </c>
      <c r="B26" s="674"/>
      <c r="C26" s="674"/>
      <c r="D26" s="674"/>
      <c r="E26" s="674"/>
      <c r="F26" s="674"/>
      <c r="G26" s="674"/>
    </row>
    <row r="27" spans="1:7" ht="56.25" customHeight="1">
      <c r="A27" s="533" t="s">
        <v>189</v>
      </c>
      <c r="B27" s="533"/>
      <c r="C27" s="535" t="s">
        <v>192</v>
      </c>
      <c r="D27" s="533" t="s">
        <v>194</v>
      </c>
      <c r="E27" s="533"/>
      <c r="F27" s="533"/>
      <c r="G27" s="673" t="s">
        <v>193</v>
      </c>
    </row>
    <row r="28" spans="1:7" ht="12.75" hidden="1">
      <c r="A28" s="533"/>
      <c r="B28" s="533"/>
      <c r="C28" s="535"/>
      <c r="D28" s="533"/>
      <c r="E28" s="533"/>
      <c r="F28" s="533"/>
      <c r="G28" s="673"/>
    </row>
    <row r="29" spans="1:7" ht="12.75">
      <c r="A29" s="533" t="s">
        <v>181</v>
      </c>
      <c r="B29" s="533" t="s">
        <v>195</v>
      </c>
      <c r="C29" s="535"/>
      <c r="D29" s="533" t="s">
        <v>182</v>
      </c>
      <c r="E29" s="533" t="s">
        <v>183</v>
      </c>
      <c r="F29" s="533"/>
      <c r="G29" s="673"/>
    </row>
    <row r="30" spans="1:7" ht="51">
      <c r="A30" s="533"/>
      <c r="B30" s="533"/>
      <c r="C30" s="535"/>
      <c r="D30" s="533"/>
      <c r="E30" s="10" t="s">
        <v>190</v>
      </c>
      <c r="F30" s="10" t="s">
        <v>191</v>
      </c>
      <c r="G30" s="673"/>
    </row>
    <row r="31" spans="1:7" ht="12.75">
      <c r="A31" s="36">
        <v>1</v>
      </c>
      <c r="B31" s="36">
        <v>2</v>
      </c>
      <c r="C31" s="36">
        <v>3</v>
      </c>
      <c r="D31" s="36">
        <v>4</v>
      </c>
      <c r="E31" s="36">
        <v>5</v>
      </c>
      <c r="F31" s="36">
        <v>6</v>
      </c>
      <c r="G31" s="36">
        <v>7</v>
      </c>
    </row>
    <row r="32" spans="1:7" ht="12.75">
      <c r="A32" s="48" t="s">
        <v>108</v>
      </c>
      <c r="B32" s="47"/>
      <c r="C32" s="47"/>
      <c r="D32" s="44"/>
      <c r="E32" s="44"/>
      <c r="F32" s="44"/>
      <c r="G32" s="47"/>
    </row>
    <row r="33" spans="1:7" ht="12.75">
      <c r="A33" s="48" t="s">
        <v>108</v>
      </c>
      <c r="B33" s="47"/>
      <c r="C33" s="47"/>
      <c r="D33" s="44"/>
      <c r="E33" s="44"/>
      <c r="F33" s="44"/>
      <c r="G33" s="47"/>
    </row>
    <row r="34" spans="1:7" ht="12.75">
      <c r="A34" s="36" t="s">
        <v>21</v>
      </c>
      <c r="B34" s="88" t="s">
        <v>22</v>
      </c>
      <c r="C34" s="88" t="s">
        <v>22</v>
      </c>
      <c r="D34" s="88"/>
      <c r="E34" s="88"/>
      <c r="F34" s="88"/>
      <c r="G34" s="89"/>
    </row>
    <row r="36" spans="1:8" ht="15.75">
      <c r="A36" s="163" t="s">
        <v>126</v>
      </c>
      <c r="B36" s="1"/>
      <c r="C36" s="1"/>
      <c r="D36" s="1"/>
      <c r="E36" s="1"/>
      <c r="F36" s="1"/>
      <c r="G36" s="1"/>
      <c r="H36" s="1"/>
    </row>
    <row r="37" spans="1:8" ht="15.75">
      <c r="A37" s="670">
        <f>Заполнить!$B$12</f>
        <v>0</v>
      </c>
      <c r="B37" s="670"/>
      <c r="C37" s="670"/>
      <c r="D37" s="167"/>
      <c r="E37" s="1"/>
      <c r="F37" s="671">
        <f>Заполнить!$H$12</f>
        <v>0</v>
      </c>
      <c r="G37" s="671"/>
      <c r="H37" s="173"/>
    </row>
    <row r="38" spans="1:8" ht="12.75">
      <c r="A38" s="542" t="s">
        <v>7</v>
      </c>
      <c r="B38" s="542"/>
      <c r="C38" s="542"/>
      <c r="D38" s="168" t="s">
        <v>8</v>
      </c>
      <c r="E38" s="1"/>
      <c r="F38" s="542" t="s">
        <v>48</v>
      </c>
      <c r="G38" s="542"/>
      <c r="H38" s="174"/>
    </row>
    <row r="39" spans="1:8" ht="15.75">
      <c r="A39" s="163" t="s">
        <v>127</v>
      </c>
      <c r="B39" s="164"/>
      <c r="C39" s="168"/>
      <c r="D39" s="168"/>
      <c r="E39" s="168"/>
      <c r="F39" s="542"/>
      <c r="G39" s="542"/>
      <c r="H39" s="169"/>
    </row>
    <row r="40" spans="1:8" ht="15.75">
      <c r="A40" s="540">
        <f>Заполнить!$B$13</f>
        <v>0</v>
      </c>
      <c r="B40" s="540"/>
      <c r="C40" s="540"/>
      <c r="D40" s="167"/>
      <c r="E40" s="174"/>
      <c r="F40" s="671">
        <f>Заполнить!$H$13</f>
        <v>0</v>
      </c>
      <c r="G40" s="671"/>
      <c r="H40" s="173"/>
    </row>
    <row r="41" spans="1:8" ht="15.75">
      <c r="A41" s="561" t="s">
        <v>7</v>
      </c>
      <c r="B41" s="561"/>
      <c r="C41" s="561"/>
      <c r="D41" s="168" t="s">
        <v>8</v>
      </c>
      <c r="E41" s="180"/>
      <c r="F41" s="561" t="s">
        <v>48</v>
      </c>
      <c r="G41" s="561"/>
      <c r="H41" s="174"/>
    </row>
    <row r="42" spans="1:8" ht="15.75">
      <c r="A42" s="540">
        <f>Заполнить!$B$14</f>
        <v>0</v>
      </c>
      <c r="B42" s="540"/>
      <c r="C42" s="540"/>
      <c r="D42" s="167"/>
      <c r="E42" s="174"/>
      <c r="F42" s="671">
        <f>Заполнить!$H$14</f>
        <v>0</v>
      </c>
      <c r="G42" s="671"/>
      <c r="H42" s="173"/>
    </row>
    <row r="43" spans="1:8" ht="15.75">
      <c r="A43" s="561" t="s">
        <v>7</v>
      </c>
      <c r="B43" s="561"/>
      <c r="C43" s="561"/>
      <c r="D43" s="168" t="s">
        <v>8</v>
      </c>
      <c r="E43" s="180"/>
      <c r="F43" s="561" t="s">
        <v>48</v>
      </c>
      <c r="G43" s="561"/>
      <c r="H43" s="174"/>
    </row>
    <row r="44" spans="1:8" ht="15.75">
      <c r="A44" s="540">
        <f>Заполнить!$B$15</f>
        <v>0</v>
      </c>
      <c r="B44" s="540"/>
      <c r="C44" s="540"/>
      <c r="D44" s="167"/>
      <c r="E44" s="174"/>
      <c r="F44" s="671">
        <f>Заполнить!$H$15</f>
        <v>0</v>
      </c>
      <c r="G44" s="671"/>
      <c r="H44" s="173"/>
    </row>
    <row r="45" spans="1:8" ht="15.75">
      <c r="A45" s="561" t="s">
        <v>7</v>
      </c>
      <c r="B45" s="561"/>
      <c r="C45" s="561"/>
      <c r="D45" s="168" t="s">
        <v>8</v>
      </c>
      <c r="E45" s="180"/>
      <c r="F45" s="561" t="s">
        <v>48</v>
      </c>
      <c r="G45" s="561"/>
      <c r="H45" s="174"/>
    </row>
    <row r="46" spans="1:8" ht="15.75">
      <c r="A46" s="540">
        <f>Заполнить!$B$16</f>
        <v>0</v>
      </c>
      <c r="B46" s="540"/>
      <c r="C46" s="540"/>
      <c r="D46" s="167"/>
      <c r="E46" s="174"/>
      <c r="F46" s="671">
        <f>Заполнить!$H$16</f>
        <v>0</v>
      </c>
      <c r="G46" s="671"/>
      <c r="H46" s="173"/>
    </row>
    <row r="47" spans="1:8" ht="15.75">
      <c r="A47" s="561" t="s">
        <v>7</v>
      </c>
      <c r="B47" s="561"/>
      <c r="C47" s="561"/>
      <c r="D47" s="168" t="s">
        <v>8</v>
      </c>
      <c r="E47" s="180"/>
      <c r="F47" s="561" t="s">
        <v>48</v>
      </c>
      <c r="G47" s="561"/>
      <c r="H47" s="174"/>
    </row>
    <row r="48" spans="1:8" ht="15.75" hidden="1">
      <c r="A48" s="540">
        <f>Заполнить!$B$17</f>
        <v>0</v>
      </c>
      <c r="B48" s="540"/>
      <c r="C48" s="540"/>
      <c r="D48" s="167"/>
      <c r="E48" s="174"/>
      <c r="F48" s="541">
        <f>Заполнить!$H$17</f>
        <v>0</v>
      </c>
      <c r="G48" s="541"/>
      <c r="H48" s="173"/>
    </row>
    <row r="49" spans="1:8" ht="15.75" hidden="1">
      <c r="A49" s="561" t="s">
        <v>7</v>
      </c>
      <c r="B49" s="561"/>
      <c r="C49" s="561"/>
      <c r="D49" s="168" t="s">
        <v>8</v>
      </c>
      <c r="E49" s="180"/>
      <c r="F49" s="561" t="s">
        <v>48</v>
      </c>
      <c r="G49" s="561"/>
      <c r="H49" s="174"/>
    </row>
    <row r="50" spans="1:8" ht="15.75" hidden="1">
      <c r="A50" s="540">
        <f>Заполнить!$B$18</f>
        <v>0</v>
      </c>
      <c r="B50" s="540"/>
      <c r="C50" s="540"/>
      <c r="D50" s="167"/>
      <c r="E50" s="174"/>
      <c r="F50" s="541">
        <f>Заполнить!$H$18</f>
        <v>0</v>
      </c>
      <c r="G50" s="541"/>
      <c r="H50" s="173"/>
    </row>
    <row r="51" spans="1:8" ht="15.75" hidden="1">
      <c r="A51" s="561" t="s">
        <v>7</v>
      </c>
      <c r="B51" s="561"/>
      <c r="C51" s="561"/>
      <c r="D51" s="168" t="s">
        <v>8</v>
      </c>
      <c r="E51" s="180"/>
      <c r="F51" s="561" t="s">
        <v>48</v>
      </c>
      <c r="G51" s="561"/>
      <c r="H51" s="174"/>
    </row>
    <row r="52" spans="1:8" ht="15.75" hidden="1">
      <c r="A52" s="540">
        <f>Заполнить!$B$19</f>
        <v>0</v>
      </c>
      <c r="B52" s="540"/>
      <c r="C52" s="540"/>
      <c r="D52" s="167"/>
      <c r="E52" s="174"/>
      <c r="F52" s="541">
        <f>Заполнить!$H$19</f>
        <v>0</v>
      </c>
      <c r="G52" s="541"/>
      <c r="H52" s="173"/>
    </row>
    <row r="53" spans="1:8" ht="15.75" hidden="1">
      <c r="A53" s="561" t="s">
        <v>7</v>
      </c>
      <c r="B53" s="561"/>
      <c r="C53" s="561"/>
      <c r="D53" s="168" t="s">
        <v>8</v>
      </c>
      <c r="E53" s="180"/>
      <c r="F53" s="561" t="s">
        <v>48</v>
      </c>
      <c r="G53" s="561"/>
      <c r="H53" s="174"/>
    </row>
    <row r="54" spans="1:8" ht="15.75" hidden="1">
      <c r="A54" s="540">
        <f>Заполнить!$B$20</f>
        <v>0</v>
      </c>
      <c r="B54" s="540"/>
      <c r="C54" s="540"/>
      <c r="D54" s="167"/>
      <c r="E54" s="174"/>
      <c r="F54" s="541">
        <f>Заполнить!$H$20</f>
        <v>0</v>
      </c>
      <c r="G54" s="541"/>
      <c r="H54" s="173"/>
    </row>
    <row r="55" spans="1:8" ht="15.75" hidden="1">
      <c r="A55" s="561" t="s">
        <v>7</v>
      </c>
      <c r="B55" s="561"/>
      <c r="C55" s="561"/>
      <c r="D55" s="168" t="s">
        <v>8</v>
      </c>
      <c r="E55" s="180"/>
      <c r="F55" s="561" t="s">
        <v>48</v>
      </c>
      <c r="G55" s="561"/>
      <c r="H55" s="174"/>
    </row>
    <row r="56" spans="1:8" ht="15.75" hidden="1">
      <c r="A56" s="540">
        <f>Заполнить!$B$21</f>
        <v>0</v>
      </c>
      <c r="B56" s="540"/>
      <c r="C56" s="540"/>
      <c r="D56" s="167"/>
      <c r="E56" s="174"/>
      <c r="F56" s="541">
        <f>Заполнить!$H$21</f>
        <v>0</v>
      </c>
      <c r="G56" s="541"/>
      <c r="H56" s="173"/>
    </row>
    <row r="57" spans="1:8" ht="15.75" hidden="1">
      <c r="A57" s="561" t="s">
        <v>7</v>
      </c>
      <c r="B57" s="561"/>
      <c r="C57" s="561"/>
      <c r="D57" s="168" t="s">
        <v>8</v>
      </c>
      <c r="E57" s="180"/>
      <c r="F57" s="561" t="s">
        <v>48</v>
      </c>
      <c r="G57" s="561"/>
      <c r="H57" s="174"/>
    </row>
    <row r="58" spans="1:8" ht="15.75" hidden="1">
      <c r="A58" s="540">
        <f>Заполнить!$B$22</f>
        <v>0</v>
      </c>
      <c r="B58" s="540"/>
      <c r="C58" s="540"/>
      <c r="D58" s="167"/>
      <c r="E58" s="174"/>
      <c r="F58" s="541">
        <f>Заполнить!$H$22</f>
        <v>0</v>
      </c>
      <c r="G58" s="541"/>
      <c r="H58" s="173"/>
    </row>
    <row r="59" spans="1:8" ht="15.75" hidden="1">
      <c r="A59" s="561" t="s">
        <v>7</v>
      </c>
      <c r="B59" s="561"/>
      <c r="C59" s="561"/>
      <c r="D59" s="168" t="s">
        <v>8</v>
      </c>
      <c r="E59" s="180"/>
      <c r="F59" s="561" t="s">
        <v>48</v>
      </c>
      <c r="G59" s="561"/>
      <c r="H59" s="174"/>
    </row>
    <row r="60" spans="1:8" ht="15.75" hidden="1">
      <c r="A60" s="540">
        <f>Заполнить!$B$23</f>
        <v>0</v>
      </c>
      <c r="B60" s="540"/>
      <c r="C60" s="540"/>
      <c r="D60" s="167"/>
      <c r="E60" s="174"/>
      <c r="F60" s="541">
        <f>Заполнить!$H$23</f>
        <v>0</v>
      </c>
      <c r="G60" s="541"/>
      <c r="H60" s="173"/>
    </row>
    <row r="61" spans="1:8" ht="15.75" hidden="1">
      <c r="A61" s="561" t="s">
        <v>7</v>
      </c>
      <c r="B61" s="561"/>
      <c r="C61" s="561"/>
      <c r="D61" s="168" t="s">
        <v>8</v>
      </c>
      <c r="E61" s="180"/>
      <c r="F61" s="561" t="s">
        <v>48</v>
      </c>
      <c r="G61" s="561"/>
      <c r="H61" s="174"/>
    </row>
    <row r="62" spans="1:8" ht="15.75" hidden="1">
      <c r="A62" s="540">
        <f>Заполнить!$B$24</f>
        <v>0</v>
      </c>
      <c r="B62" s="540"/>
      <c r="C62" s="540"/>
      <c r="D62" s="167"/>
      <c r="E62" s="174"/>
      <c r="F62" s="541">
        <f>Заполнить!$H$24</f>
        <v>0</v>
      </c>
      <c r="G62" s="541"/>
      <c r="H62" s="173"/>
    </row>
    <row r="63" spans="1:8" ht="15.75" hidden="1">
      <c r="A63" s="561" t="s">
        <v>7</v>
      </c>
      <c r="B63" s="561"/>
      <c r="C63" s="561"/>
      <c r="D63" s="168" t="s">
        <v>8</v>
      </c>
      <c r="E63" s="180"/>
      <c r="F63" s="561" t="s">
        <v>48</v>
      </c>
      <c r="G63" s="561"/>
      <c r="H63" s="174"/>
    </row>
    <row r="64" spans="1:8" ht="15.75" hidden="1">
      <c r="A64" s="540">
        <f>Заполнить!$B$25</f>
        <v>0</v>
      </c>
      <c r="B64" s="540"/>
      <c r="C64" s="540"/>
      <c r="D64" s="167"/>
      <c r="E64" s="174"/>
      <c r="F64" s="541">
        <f>Заполнить!$H$25</f>
        <v>0</v>
      </c>
      <c r="G64" s="541"/>
      <c r="H64" s="173"/>
    </row>
    <row r="65" spans="1:8" ht="15.75" hidden="1">
      <c r="A65" s="561" t="s">
        <v>7</v>
      </c>
      <c r="B65" s="561"/>
      <c r="C65" s="561"/>
      <c r="D65" s="168" t="s">
        <v>8</v>
      </c>
      <c r="E65" s="180"/>
      <c r="F65" s="561" t="s">
        <v>48</v>
      </c>
      <c r="G65" s="561"/>
      <c r="H65" s="174"/>
    </row>
    <row r="66" spans="1:8" ht="15.75" hidden="1">
      <c r="A66" s="540">
        <f>Заполнить!$B$26</f>
        <v>0</v>
      </c>
      <c r="B66" s="540"/>
      <c r="C66" s="540"/>
      <c r="D66" s="167"/>
      <c r="E66" s="174"/>
      <c r="F66" s="541">
        <f>Заполнить!$H$26</f>
        <v>0</v>
      </c>
      <c r="G66" s="541"/>
      <c r="H66" s="173"/>
    </row>
    <row r="67" spans="1:8" ht="12.75" hidden="1">
      <c r="A67" s="561" t="s">
        <v>7</v>
      </c>
      <c r="B67" s="561"/>
      <c r="C67" s="561"/>
      <c r="D67" s="168" t="s">
        <v>8</v>
      </c>
      <c r="E67" s="14"/>
      <c r="F67" s="561" t="s">
        <v>48</v>
      </c>
      <c r="G67" s="561"/>
      <c r="H67" s="174"/>
    </row>
  </sheetData>
  <sheetProtection/>
  <mergeCells count="86">
    <mergeCell ref="A65:C65"/>
    <mergeCell ref="A66:C66"/>
    <mergeCell ref="A67:C67"/>
    <mergeCell ref="F65:G65"/>
    <mergeCell ref="F66:G66"/>
    <mergeCell ref="F67:G67"/>
    <mergeCell ref="A62:C62"/>
    <mergeCell ref="A63:C63"/>
    <mergeCell ref="A64:C64"/>
    <mergeCell ref="F62:G62"/>
    <mergeCell ref="F63:G63"/>
    <mergeCell ref="F64:G64"/>
    <mergeCell ref="A59:C59"/>
    <mergeCell ref="A60:C60"/>
    <mergeCell ref="A61:C61"/>
    <mergeCell ref="F59:G59"/>
    <mergeCell ref="F60:G60"/>
    <mergeCell ref="F61:G61"/>
    <mergeCell ref="A56:C56"/>
    <mergeCell ref="A57:C57"/>
    <mergeCell ref="A58:C58"/>
    <mergeCell ref="F56:G56"/>
    <mergeCell ref="F57:G57"/>
    <mergeCell ref="F58:G58"/>
    <mergeCell ref="A53:C53"/>
    <mergeCell ref="A54:C54"/>
    <mergeCell ref="A55:C55"/>
    <mergeCell ref="F53:G53"/>
    <mergeCell ref="F54:G54"/>
    <mergeCell ref="F55:G55"/>
    <mergeCell ref="A50:C50"/>
    <mergeCell ref="A51:C51"/>
    <mergeCell ref="A52:C52"/>
    <mergeCell ref="F50:G50"/>
    <mergeCell ref="F51:G51"/>
    <mergeCell ref="F52:G52"/>
    <mergeCell ref="A47:C47"/>
    <mergeCell ref="A48:C48"/>
    <mergeCell ref="A49:C49"/>
    <mergeCell ref="F47:G47"/>
    <mergeCell ref="F48:G48"/>
    <mergeCell ref="F49:G49"/>
    <mergeCell ref="A44:C44"/>
    <mergeCell ref="A45:C45"/>
    <mergeCell ref="A46:C46"/>
    <mergeCell ref="F44:G44"/>
    <mergeCell ref="F45:G45"/>
    <mergeCell ref="F46:G46"/>
    <mergeCell ref="A41:C41"/>
    <mergeCell ref="A42:C42"/>
    <mergeCell ref="A43:C43"/>
    <mergeCell ref="F41:G41"/>
    <mergeCell ref="F42:G42"/>
    <mergeCell ref="F43:G43"/>
    <mergeCell ref="A37:C37"/>
    <mergeCell ref="A38:C38"/>
    <mergeCell ref="A40:C40"/>
    <mergeCell ref="F37:G37"/>
    <mergeCell ref="F38:G38"/>
    <mergeCell ref="F39:G39"/>
    <mergeCell ref="F40:G40"/>
    <mergeCell ref="A26:G26"/>
    <mergeCell ref="A19:A20"/>
    <mergeCell ref="B19:B20"/>
    <mergeCell ref="G18:G20"/>
    <mergeCell ref="A27:B28"/>
    <mergeCell ref="D19:D20"/>
    <mergeCell ref="E19:F19"/>
    <mergeCell ref="C18:C20"/>
    <mergeCell ref="D18:F18"/>
    <mergeCell ref="A18:B18"/>
    <mergeCell ref="A29:A30"/>
    <mergeCell ref="B29:B30"/>
    <mergeCell ref="D29:D30"/>
    <mergeCell ref="E29:F29"/>
    <mergeCell ref="C27:C30"/>
    <mergeCell ref="G27:G30"/>
    <mergeCell ref="D27:F28"/>
    <mergeCell ref="A11:G12"/>
    <mergeCell ref="A17:G17"/>
    <mergeCell ref="A2:B2"/>
    <mergeCell ref="A3:B3"/>
    <mergeCell ref="A7:G7"/>
    <mergeCell ref="A8:G8"/>
    <mergeCell ref="A9:G9"/>
    <mergeCell ref="A10:G10"/>
  </mergeCells>
  <printOptions/>
  <pageMargins left="0.15748031496062992" right="0.15748031496062992" top="0.31496062992125984" bottom="0.35433070866141736" header="0.31496062992125984" footer="0.31496062992125984"/>
  <pageSetup horizontalDpi="600" verticalDpi="600" orientation="landscape" paperSize="9" r:id="rId2"/>
  <legacy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15"/>
  <dimension ref="A1:E80"/>
  <sheetViews>
    <sheetView zoomScalePageLayoutView="0" workbookViewId="0" topLeftCell="A1">
      <selection activeCell="A40" sqref="A40:IV41"/>
    </sheetView>
  </sheetViews>
  <sheetFormatPr defaultColWidth="9.00390625" defaultRowHeight="12.75"/>
  <cols>
    <col min="1" max="1" width="54.00390625" style="1" customWidth="1"/>
    <col min="2" max="2" width="17.125" style="1" customWidth="1"/>
    <col min="3" max="3" width="9.125" style="1" customWidth="1"/>
    <col min="4" max="4" width="42.00390625" style="1" customWidth="1"/>
    <col min="5" max="5" width="19.375" style="1" customWidth="1"/>
    <col min="6" max="16384" width="9.125" style="1" customWidth="1"/>
  </cols>
  <sheetData>
    <row r="1" ht="12.75">
      <c r="E1" s="675" t="s">
        <v>203</v>
      </c>
    </row>
    <row r="2" ht="12.75">
      <c r="E2" s="675"/>
    </row>
    <row r="3" ht="29.25" customHeight="1">
      <c r="E3" s="675"/>
    </row>
    <row r="4" ht="18.75">
      <c r="D4" s="77" t="s">
        <v>45</v>
      </c>
    </row>
    <row r="5" spans="4:5" ht="12.75">
      <c r="D5" s="544"/>
      <c r="E5" s="544"/>
    </row>
    <row r="6" spans="4:5" ht="12.75">
      <c r="D6" s="518" t="s">
        <v>204</v>
      </c>
      <c r="E6" s="518"/>
    </row>
    <row r="7" spans="4:5" ht="12.75">
      <c r="D7" s="544"/>
      <c r="E7" s="544"/>
    </row>
    <row r="8" spans="4:5" ht="12.75">
      <c r="D8" s="518" t="s">
        <v>205</v>
      </c>
      <c r="E8" s="518"/>
    </row>
    <row r="9" spans="4:5" ht="12.75">
      <c r="D9" s="676" t="s">
        <v>206</v>
      </c>
      <c r="E9" s="676"/>
    </row>
    <row r="10" spans="1:2" ht="12.75">
      <c r="A10" s="517" t="str">
        <f>Заполнить!$B$3</f>
        <v>Петрівська селищна рада</v>
      </c>
      <c r="B10" s="517"/>
    </row>
    <row r="11" spans="1:2" ht="12.75">
      <c r="A11" s="518" t="s">
        <v>47</v>
      </c>
      <c r="B11" s="518"/>
    </row>
    <row r="12" ht="12.75"/>
    <row r="13" ht="12.75"/>
    <row r="14" spans="1:5" ht="15.75">
      <c r="A14" s="677" t="s">
        <v>207</v>
      </c>
      <c r="B14" s="677"/>
      <c r="C14" s="677"/>
      <c r="D14" s="677"/>
      <c r="E14" s="677"/>
    </row>
    <row r="15" spans="1:5" ht="30" customHeight="1">
      <c r="A15" s="677" t="s">
        <v>208</v>
      </c>
      <c r="B15" s="677"/>
      <c r="C15" s="677"/>
      <c r="D15" s="677"/>
      <c r="E15" s="677"/>
    </row>
    <row r="16" spans="1:5" ht="30.75" customHeight="1">
      <c r="A16" s="528" t="str">
        <f>CONCATENATE("На підставі розпорядчого документа від ",Заполнить!B5,"  проведено інвентаризацію розрахунків за (дебіторською або кредиторською)1 заборгованістю станом на   ",Заполнить!B7)</f>
        <v>На підставі розпорядчого документа від «21» грудня 2019 р. №  проведено інвентаризацію розрахунків за (дебіторською або кредиторською)1 заборгованістю станом на   </v>
      </c>
      <c r="B16" s="528"/>
      <c r="C16" s="528"/>
      <c r="D16" s="528"/>
      <c r="E16" s="528"/>
    </row>
    <row r="18" ht="12.75">
      <c r="A18" s="1" t="s">
        <v>44</v>
      </c>
    </row>
    <row r="19" spans="1:5" ht="12.75">
      <c r="A19" s="533" t="s">
        <v>199</v>
      </c>
      <c r="B19" s="533"/>
      <c r="C19" s="533" t="s">
        <v>99</v>
      </c>
      <c r="D19" s="533"/>
      <c r="E19" s="533" t="s">
        <v>200</v>
      </c>
    </row>
    <row r="20" spans="1:5" ht="75.75" customHeight="1">
      <c r="A20" s="10" t="s">
        <v>201</v>
      </c>
      <c r="B20" s="10" t="s">
        <v>196</v>
      </c>
      <c r="C20" s="10" t="s">
        <v>202</v>
      </c>
      <c r="D20" s="10" t="s">
        <v>170</v>
      </c>
      <c r="E20" s="533"/>
    </row>
    <row r="21" spans="1:5" ht="12.75">
      <c r="A21" s="36">
        <v>1</v>
      </c>
      <c r="B21" s="36">
        <v>2</v>
      </c>
      <c r="C21" s="36">
        <v>3</v>
      </c>
      <c r="D21" s="36">
        <v>4</v>
      </c>
      <c r="E21" s="36">
        <v>5</v>
      </c>
    </row>
    <row r="22" spans="1:5" ht="12.75">
      <c r="A22" s="48" t="s">
        <v>108</v>
      </c>
      <c r="B22" s="47"/>
      <c r="C22" s="47"/>
      <c r="D22" s="47"/>
      <c r="E22" s="44"/>
    </row>
    <row r="23" spans="1:5" ht="12.75">
      <c r="A23" s="48" t="s">
        <v>108</v>
      </c>
      <c r="B23" s="47"/>
      <c r="C23" s="47"/>
      <c r="D23" s="47"/>
      <c r="E23" s="44"/>
    </row>
    <row r="24" spans="1:5" ht="12.75">
      <c r="A24" s="48" t="s">
        <v>108</v>
      </c>
      <c r="B24" s="47"/>
      <c r="C24" s="47"/>
      <c r="D24" s="47"/>
      <c r="E24" s="44"/>
    </row>
    <row r="25" spans="1:5" ht="12.75">
      <c r="A25" s="48" t="s">
        <v>108</v>
      </c>
      <c r="B25" s="86"/>
      <c r="C25" s="86"/>
      <c r="D25" s="86"/>
      <c r="E25" s="44"/>
    </row>
    <row r="26" spans="1:5" ht="12.75">
      <c r="A26" s="11" t="s">
        <v>21</v>
      </c>
      <c r="B26" s="11" t="s">
        <v>22</v>
      </c>
      <c r="C26" s="11" t="s">
        <v>22</v>
      </c>
      <c r="D26" s="11" t="s">
        <v>22</v>
      </c>
      <c r="E26" s="10"/>
    </row>
    <row r="28" ht="15.75">
      <c r="A28" s="163" t="s">
        <v>126</v>
      </c>
    </row>
    <row r="29" spans="1:5" ht="15.75">
      <c r="A29" s="179">
        <f>Заполнить!$B$12</f>
        <v>0</v>
      </c>
      <c r="B29" s="179"/>
      <c r="C29" s="167"/>
      <c r="D29" s="171">
        <f>Заполнить!$H$12</f>
        <v>0</v>
      </c>
      <c r="E29" s="173"/>
    </row>
    <row r="30" spans="1:5" ht="12.75">
      <c r="A30" s="170" t="s">
        <v>7</v>
      </c>
      <c r="B30" s="172"/>
      <c r="C30" s="168" t="s">
        <v>8</v>
      </c>
      <c r="D30" s="170" t="s">
        <v>48</v>
      </c>
      <c r="E30" s="174"/>
    </row>
    <row r="31" spans="1:5" ht="15.75">
      <c r="A31" s="163" t="s">
        <v>127</v>
      </c>
      <c r="B31" s="164"/>
      <c r="C31" s="168"/>
      <c r="D31" s="174"/>
      <c r="E31" s="174"/>
    </row>
    <row r="32" spans="1:5" ht="15.75">
      <c r="A32" s="179">
        <f>Заполнить!$B$13</f>
        <v>0</v>
      </c>
      <c r="B32" s="179"/>
      <c r="C32" s="167"/>
      <c r="D32" s="171">
        <f>Заполнить!$H$13</f>
        <v>0</v>
      </c>
      <c r="E32" s="173"/>
    </row>
    <row r="33" spans="1:5" ht="12.75">
      <c r="A33" s="170" t="s">
        <v>7</v>
      </c>
      <c r="B33" s="172"/>
      <c r="C33" s="168" t="s">
        <v>8</v>
      </c>
      <c r="D33" s="170" t="s">
        <v>48</v>
      </c>
      <c r="E33" s="174"/>
    </row>
    <row r="34" spans="1:5" ht="15.75">
      <c r="A34" s="179">
        <f>Заполнить!$B$14</f>
        <v>0</v>
      </c>
      <c r="B34" s="179"/>
      <c r="C34" s="167"/>
      <c r="D34" s="171">
        <f>Заполнить!$H$14</f>
        <v>0</v>
      </c>
      <c r="E34" s="173"/>
    </row>
    <row r="35" spans="1:5" ht="12.75">
      <c r="A35" s="170" t="s">
        <v>7</v>
      </c>
      <c r="B35" s="172"/>
      <c r="C35" s="168" t="s">
        <v>8</v>
      </c>
      <c r="D35" s="170" t="s">
        <v>48</v>
      </c>
      <c r="E35" s="174"/>
    </row>
    <row r="36" spans="1:5" ht="15.75">
      <c r="A36" s="179">
        <f>Заполнить!$B$15</f>
        <v>0</v>
      </c>
      <c r="B36" s="179"/>
      <c r="C36" s="167"/>
      <c r="D36" s="171">
        <f>Заполнить!$H$15</f>
        <v>0</v>
      </c>
      <c r="E36" s="173"/>
    </row>
    <row r="37" spans="1:5" ht="12.75">
      <c r="A37" s="170" t="s">
        <v>7</v>
      </c>
      <c r="B37" s="172"/>
      <c r="C37" s="168" t="s">
        <v>8</v>
      </c>
      <c r="D37" s="170" t="s">
        <v>48</v>
      </c>
      <c r="E37" s="174"/>
    </row>
    <row r="38" spans="1:5" ht="15.75">
      <c r="A38" s="179">
        <f>Заполнить!$B$16</f>
        <v>0</v>
      </c>
      <c r="B38" s="179"/>
      <c r="C38" s="167"/>
      <c r="D38" s="171">
        <f>Заполнить!$H$16</f>
        <v>0</v>
      </c>
      <c r="E38" s="173"/>
    </row>
    <row r="39" spans="1:5" ht="12.75">
      <c r="A39" s="170" t="s">
        <v>7</v>
      </c>
      <c r="B39" s="172"/>
      <c r="C39" s="168" t="s">
        <v>8</v>
      </c>
      <c r="D39" s="170" t="s">
        <v>48</v>
      </c>
      <c r="E39" s="174"/>
    </row>
    <row r="40" spans="1:5" ht="15.75" hidden="1">
      <c r="A40" s="165">
        <f>Заполнить!$B$17</f>
        <v>0</v>
      </c>
      <c r="B40" s="179"/>
      <c r="C40" s="167"/>
      <c r="D40" s="167">
        <f>Заполнить!$H$17</f>
        <v>0</v>
      </c>
      <c r="E40" s="173"/>
    </row>
    <row r="41" spans="1:5" ht="12.75" hidden="1">
      <c r="A41" s="170" t="s">
        <v>7</v>
      </c>
      <c r="B41" s="172"/>
      <c r="C41" s="168" t="s">
        <v>8</v>
      </c>
      <c r="D41" s="170" t="s">
        <v>48</v>
      </c>
      <c r="E41" s="174"/>
    </row>
    <row r="42" spans="1:5" ht="15.75" hidden="1">
      <c r="A42" s="165">
        <f>Заполнить!$B$18</f>
        <v>0</v>
      </c>
      <c r="B42" s="179"/>
      <c r="C42" s="167"/>
      <c r="D42" s="167">
        <f>Заполнить!$H$18</f>
        <v>0</v>
      </c>
      <c r="E42" s="173"/>
    </row>
    <row r="43" spans="1:5" ht="12.75" hidden="1">
      <c r="A43" s="170" t="s">
        <v>7</v>
      </c>
      <c r="B43" s="172"/>
      <c r="C43" s="168" t="s">
        <v>8</v>
      </c>
      <c r="D43" s="170" t="s">
        <v>48</v>
      </c>
      <c r="E43" s="174"/>
    </row>
    <row r="44" spans="1:5" ht="15.75" hidden="1">
      <c r="A44" s="165">
        <f>Заполнить!$B$19</f>
        <v>0</v>
      </c>
      <c r="B44" s="179"/>
      <c r="C44" s="167"/>
      <c r="D44" s="167">
        <f>Заполнить!$H$19</f>
        <v>0</v>
      </c>
      <c r="E44" s="173"/>
    </row>
    <row r="45" spans="1:5" ht="12.75" hidden="1">
      <c r="A45" s="170" t="s">
        <v>7</v>
      </c>
      <c r="B45" s="172"/>
      <c r="C45" s="168" t="s">
        <v>8</v>
      </c>
      <c r="D45" s="170" t="s">
        <v>48</v>
      </c>
      <c r="E45" s="174"/>
    </row>
    <row r="46" spans="1:5" ht="15.75" hidden="1">
      <c r="A46" s="165">
        <f>Заполнить!$B$20</f>
        <v>0</v>
      </c>
      <c r="B46" s="179"/>
      <c r="C46" s="167"/>
      <c r="D46" s="167">
        <f>Заполнить!$H$20</f>
        <v>0</v>
      </c>
      <c r="E46" s="173"/>
    </row>
    <row r="47" spans="1:5" ht="12.75" hidden="1">
      <c r="A47" s="170" t="s">
        <v>7</v>
      </c>
      <c r="B47" s="172"/>
      <c r="C47" s="168" t="s">
        <v>8</v>
      </c>
      <c r="D47" s="170" t="s">
        <v>48</v>
      </c>
      <c r="E47" s="174"/>
    </row>
    <row r="48" spans="1:5" ht="15.75" hidden="1">
      <c r="A48" s="165">
        <f>Заполнить!$B$21</f>
        <v>0</v>
      </c>
      <c r="B48" s="179"/>
      <c r="C48" s="167"/>
      <c r="D48" s="167">
        <f>Заполнить!$H$21</f>
        <v>0</v>
      </c>
      <c r="E48" s="173"/>
    </row>
    <row r="49" spans="1:5" ht="12.75" hidden="1">
      <c r="A49" s="170" t="s">
        <v>7</v>
      </c>
      <c r="B49" s="172"/>
      <c r="C49" s="168" t="s">
        <v>8</v>
      </c>
      <c r="D49" s="170" t="s">
        <v>48</v>
      </c>
      <c r="E49" s="174"/>
    </row>
    <row r="50" spans="1:5" ht="15.75" hidden="1">
      <c r="A50" s="165">
        <f>Заполнить!$B$22</f>
        <v>0</v>
      </c>
      <c r="B50" s="179"/>
      <c r="C50" s="167"/>
      <c r="D50" s="167">
        <f>Заполнить!$H$22</f>
        <v>0</v>
      </c>
      <c r="E50" s="173"/>
    </row>
    <row r="51" spans="1:5" ht="12.75" hidden="1">
      <c r="A51" s="170" t="s">
        <v>7</v>
      </c>
      <c r="B51" s="172"/>
      <c r="C51" s="168" t="s">
        <v>8</v>
      </c>
      <c r="D51" s="170" t="s">
        <v>48</v>
      </c>
      <c r="E51" s="174"/>
    </row>
    <row r="52" spans="1:5" ht="15.75" hidden="1">
      <c r="A52" s="165">
        <f>Заполнить!$B$23</f>
        <v>0</v>
      </c>
      <c r="B52" s="179"/>
      <c r="C52" s="167"/>
      <c r="D52" s="167">
        <f>Заполнить!$H$23</f>
        <v>0</v>
      </c>
      <c r="E52" s="173"/>
    </row>
    <row r="53" spans="1:5" ht="12.75" hidden="1">
      <c r="A53" s="170" t="s">
        <v>7</v>
      </c>
      <c r="B53" s="172"/>
      <c r="C53" s="168" t="s">
        <v>8</v>
      </c>
      <c r="D53" s="170" t="s">
        <v>48</v>
      </c>
      <c r="E53" s="174"/>
    </row>
    <row r="54" spans="1:5" ht="15.75" hidden="1">
      <c r="A54" s="165">
        <f>Заполнить!$B$24</f>
        <v>0</v>
      </c>
      <c r="B54" s="179"/>
      <c r="C54" s="167"/>
      <c r="D54" s="167">
        <f>Заполнить!$H$24</f>
        <v>0</v>
      </c>
      <c r="E54" s="173"/>
    </row>
    <row r="55" spans="1:5" ht="12.75" hidden="1">
      <c r="A55" s="170" t="s">
        <v>7</v>
      </c>
      <c r="B55" s="172"/>
      <c r="C55" s="168" t="s">
        <v>8</v>
      </c>
      <c r="D55" s="170" t="s">
        <v>48</v>
      </c>
      <c r="E55" s="174"/>
    </row>
    <row r="56" spans="1:5" ht="15.75" hidden="1">
      <c r="A56" s="165">
        <f>Заполнить!$B$25</f>
        <v>0</v>
      </c>
      <c r="B56" s="179"/>
      <c r="C56" s="167"/>
      <c r="D56" s="167">
        <f>Заполнить!$H$25</f>
        <v>0</v>
      </c>
      <c r="E56" s="173"/>
    </row>
    <row r="57" spans="1:5" ht="12.75" hidden="1">
      <c r="A57" s="170" t="s">
        <v>7</v>
      </c>
      <c r="B57" s="172"/>
      <c r="C57" s="168" t="s">
        <v>8</v>
      </c>
      <c r="D57" s="170" t="s">
        <v>48</v>
      </c>
      <c r="E57" s="174"/>
    </row>
    <row r="58" spans="1:5" ht="15.75" hidden="1">
      <c r="A58" s="165">
        <f>Заполнить!$B$26</f>
        <v>0</v>
      </c>
      <c r="B58" s="179"/>
      <c r="C58" s="167"/>
      <c r="D58" s="167">
        <f>Заполнить!$H$26</f>
        <v>0</v>
      </c>
      <c r="E58" s="173"/>
    </row>
    <row r="59" spans="1:5" ht="12.75" hidden="1">
      <c r="A59" s="170" t="s">
        <v>7</v>
      </c>
      <c r="B59" s="172"/>
      <c r="C59" s="168" t="s">
        <v>8</v>
      </c>
      <c r="D59" s="170" t="s">
        <v>48</v>
      </c>
      <c r="E59" s="174"/>
    </row>
    <row r="79" ht="12.75">
      <c r="A79" s="25"/>
    </row>
    <row r="80" ht="12.75">
      <c r="A80" s="22" t="s">
        <v>209</v>
      </c>
    </row>
  </sheetData>
  <sheetProtection/>
  <mergeCells count="14">
    <mergeCell ref="A10:B10"/>
    <mergeCell ref="A11:B11"/>
    <mergeCell ref="A14:E14"/>
    <mergeCell ref="A15:E15"/>
    <mergeCell ref="A16:E16"/>
    <mergeCell ref="A19:B19"/>
    <mergeCell ref="C19:D19"/>
    <mergeCell ref="E19:E20"/>
    <mergeCell ref="E1:E3"/>
    <mergeCell ref="D6:E6"/>
    <mergeCell ref="D7:E7"/>
    <mergeCell ref="D8:E8"/>
    <mergeCell ref="D9:E9"/>
    <mergeCell ref="D5:E5"/>
  </mergeCells>
  <printOptions/>
  <pageMargins left="0.21" right="0.16" top="0.49" bottom="0.32" header="0.3" footer="0.16"/>
  <pageSetup horizontalDpi="600" verticalDpi="600" orientation="landscape" paperSize="9" r:id="rId2"/>
  <legacyDrawing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16"/>
  <dimension ref="A1:K23"/>
  <sheetViews>
    <sheetView zoomScalePageLayoutView="0" workbookViewId="0" topLeftCell="A1">
      <selection activeCell="E3" sqref="E3"/>
    </sheetView>
  </sheetViews>
  <sheetFormatPr defaultColWidth="9.00390625" defaultRowHeight="12.75"/>
  <cols>
    <col min="1" max="1" width="9.125" style="1" customWidth="1"/>
    <col min="2" max="2" width="34.75390625" style="1" customWidth="1"/>
    <col min="3" max="3" width="15.75390625" style="1" customWidth="1"/>
    <col min="4" max="4" width="14.00390625" style="1" customWidth="1"/>
    <col min="5" max="5" width="17.375" style="1" customWidth="1"/>
    <col min="6" max="6" width="13.375" style="1" customWidth="1"/>
    <col min="7" max="7" width="12.25390625" style="1" customWidth="1"/>
    <col min="8" max="8" width="17.00390625" style="1" customWidth="1"/>
    <col min="9" max="9" width="14.125" style="1" customWidth="1"/>
    <col min="10" max="16384" width="9.125" style="1" customWidth="1"/>
  </cols>
  <sheetData>
    <row r="1" spans="8:9" ht="53.25" customHeight="1">
      <c r="H1" s="678" t="s">
        <v>218</v>
      </c>
      <c r="I1" s="678"/>
    </row>
    <row r="2" spans="1:3" ht="12.75">
      <c r="A2" s="517" t="str">
        <f>Заполнить!$B$3</f>
        <v>Петрівська селищна рада</v>
      </c>
      <c r="B2" s="517"/>
      <c r="C2" s="517"/>
    </row>
    <row r="3" spans="1:3" ht="12.75">
      <c r="A3" s="562" t="s">
        <v>47</v>
      </c>
      <c r="B3" s="562"/>
      <c r="C3" s="562"/>
    </row>
    <row r="4" ht="12.75"/>
    <row r="5" ht="12.75"/>
    <row r="6" spans="1:9" ht="15.75">
      <c r="A6" s="527" t="s">
        <v>219</v>
      </c>
      <c r="B6" s="527"/>
      <c r="C6" s="527"/>
      <c r="D6" s="527"/>
      <c r="E6" s="527"/>
      <c r="F6" s="527"/>
      <c r="G6" s="527"/>
      <c r="H6" s="527"/>
      <c r="I6" s="527"/>
    </row>
    <row r="7" spans="1:9" ht="15.75">
      <c r="A7" s="527" t="s">
        <v>220</v>
      </c>
      <c r="B7" s="527"/>
      <c r="C7" s="527"/>
      <c r="D7" s="527"/>
      <c r="E7" s="527"/>
      <c r="F7" s="527"/>
      <c r="G7" s="527"/>
      <c r="H7" s="527"/>
      <c r="I7" s="527"/>
    </row>
    <row r="8" spans="1:9" ht="15.75">
      <c r="A8" s="527" t="s">
        <v>180</v>
      </c>
      <c r="B8" s="527"/>
      <c r="C8" s="527"/>
      <c r="D8" s="527"/>
      <c r="E8" s="527"/>
      <c r="F8" s="527"/>
      <c r="G8" s="527"/>
      <c r="H8" s="527"/>
      <c r="I8" s="527"/>
    </row>
    <row r="9" spans="1:9" ht="15.75">
      <c r="A9" s="527" t="s">
        <v>221</v>
      </c>
      <c r="B9" s="527"/>
      <c r="C9" s="527"/>
      <c r="D9" s="527"/>
      <c r="E9" s="527"/>
      <c r="F9" s="527"/>
      <c r="G9" s="527"/>
      <c r="H9" s="527"/>
      <c r="I9" s="527"/>
    </row>
    <row r="10" spans="1:11" ht="18.75">
      <c r="A10" s="615" t="str">
        <f>Заполнить!$B$6</f>
        <v>«21» грудня 2019 р. №</v>
      </c>
      <c r="B10" s="615"/>
      <c r="C10" s="615"/>
      <c r="D10" s="615"/>
      <c r="E10" s="615"/>
      <c r="F10" s="615"/>
      <c r="G10" s="615"/>
      <c r="H10" s="615"/>
      <c r="I10" s="615"/>
      <c r="J10" s="78"/>
      <c r="K10" s="78"/>
    </row>
    <row r="12" spans="1:9" ht="12.75">
      <c r="A12" s="533" t="s">
        <v>109</v>
      </c>
      <c r="B12" s="533" t="s">
        <v>199</v>
      </c>
      <c r="C12" s="533"/>
      <c r="D12" s="533" t="s">
        <v>210</v>
      </c>
      <c r="E12" s="533" t="s">
        <v>216</v>
      </c>
      <c r="F12" s="533" t="s">
        <v>217</v>
      </c>
      <c r="G12" s="533"/>
      <c r="H12" s="533" t="s">
        <v>211</v>
      </c>
      <c r="I12" s="533" t="s">
        <v>212</v>
      </c>
    </row>
    <row r="13" spans="1:9" ht="71.25" customHeight="1">
      <c r="A13" s="533"/>
      <c r="B13" s="10" t="s">
        <v>215</v>
      </c>
      <c r="C13" s="10" t="s">
        <v>196</v>
      </c>
      <c r="D13" s="533"/>
      <c r="E13" s="533"/>
      <c r="F13" s="10" t="s">
        <v>213</v>
      </c>
      <c r="G13" s="10" t="s">
        <v>214</v>
      </c>
      <c r="H13" s="533"/>
      <c r="I13" s="533"/>
    </row>
    <row r="14" spans="1:9" ht="12.75">
      <c r="A14" s="36">
        <v>1</v>
      </c>
      <c r="B14" s="36">
        <v>2</v>
      </c>
      <c r="C14" s="36">
        <v>3</v>
      </c>
      <c r="D14" s="36">
        <v>4</v>
      </c>
      <c r="E14" s="36">
        <v>5</v>
      </c>
      <c r="F14" s="36">
        <v>6</v>
      </c>
      <c r="G14" s="36">
        <v>7</v>
      </c>
      <c r="H14" s="36">
        <v>8</v>
      </c>
      <c r="I14" s="36">
        <v>9</v>
      </c>
    </row>
    <row r="15" spans="1:9" ht="12.75">
      <c r="A15" s="86" t="s">
        <v>120</v>
      </c>
      <c r="B15" s="47"/>
      <c r="C15" s="47"/>
      <c r="D15" s="47"/>
      <c r="E15" s="47"/>
      <c r="F15" s="47"/>
      <c r="G15" s="47"/>
      <c r="H15" s="47"/>
      <c r="I15" s="47"/>
    </row>
    <row r="16" spans="1:9" ht="12.75">
      <c r="A16" s="86" t="s">
        <v>120</v>
      </c>
      <c r="B16" s="47"/>
      <c r="C16" s="47"/>
      <c r="D16" s="47"/>
      <c r="E16" s="47"/>
      <c r="F16" s="47"/>
      <c r="G16" s="47"/>
      <c r="H16" s="47"/>
      <c r="I16" s="47"/>
    </row>
    <row r="17" spans="1:9" ht="12.75">
      <c r="A17" s="86" t="s">
        <v>120</v>
      </c>
      <c r="B17" s="47"/>
      <c r="C17" s="47"/>
      <c r="D17" s="47"/>
      <c r="E17" s="47"/>
      <c r="F17" s="47"/>
      <c r="G17" s="47"/>
      <c r="H17" s="47"/>
      <c r="I17" s="47"/>
    </row>
    <row r="18" spans="1:9" ht="12.75">
      <c r="A18" s="86" t="s">
        <v>120</v>
      </c>
      <c r="B18" s="47"/>
      <c r="C18" s="47"/>
      <c r="D18" s="47"/>
      <c r="E18" s="47"/>
      <c r="F18" s="47"/>
      <c r="G18" s="47"/>
      <c r="H18" s="47"/>
      <c r="I18" s="47"/>
    </row>
    <row r="19" spans="1:9" ht="12.75">
      <c r="A19" s="86" t="s">
        <v>120</v>
      </c>
      <c r="B19" s="47"/>
      <c r="C19" s="47"/>
      <c r="D19" s="47"/>
      <c r="E19" s="47"/>
      <c r="F19" s="47"/>
      <c r="G19" s="47"/>
      <c r="H19" s="47"/>
      <c r="I19" s="47"/>
    </row>
    <row r="20" spans="1:9" ht="12.75">
      <c r="A20" s="656" t="s">
        <v>21</v>
      </c>
      <c r="B20" s="656"/>
      <c r="C20" s="656"/>
      <c r="D20" s="48" t="s">
        <v>22</v>
      </c>
      <c r="E20" s="48" t="s">
        <v>22</v>
      </c>
      <c r="F20" s="48"/>
      <c r="G20" s="48"/>
      <c r="H20" s="48" t="s">
        <v>22</v>
      </c>
      <c r="I20" s="48" t="s">
        <v>22</v>
      </c>
    </row>
    <row r="22" spans="2:6" ht="12.75">
      <c r="B22" s="92" t="s">
        <v>224</v>
      </c>
      <c r="C22" s="25"/>
      <c r="E22" s="544"/>
      <c r="F22" s="544"/>
    </row>
    <row r="23" spans="3:6" ht="12.75">
      <c r="C23" s="1" t="s">
        <v>222</v>
      </c>
      <c r="E23" s="679" t="s">
        <v>223</v>
      </c>
      <c r="F23" s="679"/>
    </row>
  </sheetData>
  <sheetProtection/>
  <mergeCells count="18">
    <mergeCell ref="A2:C2"/>
    <mergeCell ref="A3:C3"/>
    <mergeCell ref="E23:F23"/>
    <mergeCell ref="E22:F22"/>
    <mergeCell ref="A20:C20"/>
    <mergeCell ref="A12:A13"/>
    <mergeCell ref="E12:E13"/>
    <mergeCell ref="F12:G12"/>
    <mergeCell ref="H1:I1"/>
    <mergeCell ref="A6:I6"/>
    <mergeCell ref="A7:I7"/>
    <mergeCell ref="A8:I8"/>
    <mergeCell ref="A9:I9"/>
    <mergeCell ref="B12:C12"/>
    <mergeCell ref="D12:D13"/>
    <mergeCell ref="H12:H13"/>
    <mergeCell ref="I12:I13"/>
    <mergeCell ref="A10:I10"/>
  </mergeCells>
  <printOptions/>
  <pageMargins left="0.16" right="0.16" top="0.75" bottom="0.75" header="0.3" footer="0.3"/>
  <pageSetup horizontalDpi="600" verticalDpi="600" orientation="landscape" paperSize="9" r:id="rId2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17"/>
  <dimension ref="A1:G57"/>
  <sheetViews>
    <sheetView zoomScalePageLayoutView="0" workbookViewId="0" topLeftCell="A1">
      <selection activeCell="A38" sqref="A38:IV39"/>
    </sheetView>
  </sheetViews>
  <sheetFormatPr defaultColWidth="9.00390625" defaultRowHeight="12.75"/>
  <cols>
    <col min="1" max="1" width="29.375" style="1" customWidth="1"/>
    <col min="2" max="2" width="20.375" style="1" customWidth="1"/>
    <col min="3" max="3" width="13.625" style="1" customWidth="1"/>
    <col min="4" max="4" width="19.625" style="1" customWidth="1"/>
    <col min="5" max="5" width="16.625" style="1" customWidth="1"/>
    <col min="6" max="16384" width="9.125" style="1" customWidth="1"/>
  </cols>
  <sheetData>
    <row r="1" ht="12.75">
      <c r="D1" s="52" t="s">
        <v>45</v>
      </c>
    </row>
    <row r="2" spans="1:4" ht="12.75">
      <c r="A2" s="517" t="str">
        <f>Заполнить!$B$3</f>
        <v>Петрівська селищна рада</v>
      </c>
      <c r="B2" s="517"/>
      <c r="D2" s="52" t="s">
        <v>46</v>
      </c>
    </row>
    <row r="3" spans="1:4" ht="12.75">
      <c r="A3" s="518" t="s">
        <v>47</v>
      </c>
      <c r="B3" s="518"/>
      <c r="D3" s="52" t="s">
        <v>98</v>
      </c>
    </row>
    <row r="4" ht="12.75"/>
    <row r="5" ht="12.75"/>
    <row r="6" spans="1:5" ht="15.75">
      <c r="A6" s="527" t="s">
        <v>207</v>
      </c>
      <c r="B6" s="527"/>
      <c r="C6" s="527"/>
      <c r="D6" s="527"/>
      <c r="E6" s="527"/>
    </row>
    <row r="7" spans="1:5" ht="15.75">
      <c r="A7" s="527" t="s">
        <v>230</v>
      </c>
      <c r="B7" s="527"/>
      <c r="C7" s="527"/>
      <c r="D7" s="527"/>
      <c r="E7" s="527"/>
    </row>
    <row r="8" spans="1:7" ht="15.75">
      <c r="A8" s="615" t="str">
        <f>Заполнить!$B$6</f>
        <v>«21» грудня 2019 р. №</v>
      </c>
      <c r="B8" s="615"/>
      <c r="C8" s="615"/>
      <c r="D8" s="615"/>
      <c r="E8" s="615"/>
      <c r="F8" s="6"/>
      <c r="G8" s="6"/>
    </row>
    <row r="9" spans="1:7" ht="12.75">
      <c r="A9" s="525" t="s">
        <v>64</v>
      </c>
      <c r="B9" s="525"/>
      <c r="C9" s="525"/>
      <c r="D9" s="525"/>
      <c r="E9" s="525"/>
      <c r="F9" s="15"/>
      <c r="G9" s="15"/>
    </row>
    <row r="11" spans="1:5" ht="12.75">
      <c r="A11" s="528" t="str">
        <f>CONCATENATE("На підставі розпорядчого документа від ",Заполнить!B5," проведено інвентаризацію розрахунків щодо відшкодування матеріальних збитків станом на  ",Заполнить!B7)</f>
        <v>На підставі розпорядчого документа від «21» грудня 2019 р. № проведено інвентаризацію розрахунків щодо відшкодування матеріальних збитків станом на  </v>
      </c>
      <c r="B11" s="528"/>
      <c r="C11" s="528"/>
      <c r="D11" s="528"/>
      <c r="E11" s="528"/>
    </row>
    <row r="12" spans="1:5" ht="12.75">
      <c r="A12" s="528"/>
      <c r="B12" s="528"/>
      <c r="C12" s="528"/>
      <c r="D12" s="528"/>
      <c r="E12" s="528"/>
    </row>
    <row r="13" spans="1:5" ht="15" customHeight="1">
      <c r="A13" s="528"/>
      <c r="B13" s="528"/>
      <c r="C13" s="528"/>
      <c r="D13" s="528"/>
      <c r="E13" s="528"/>
    </row>
    <row r="15" ht="15.75">
      <c r="A15" s="6" t="s">
        <v>44</v>
      </c>
    </row>
    <row r="16" spans="1:5" ht="105" customHeight="1">
      <c r="A16" s="533" t="s">
        <v>229</v>
      </c>
      <c r="B16" s="533" t="s">
        <v>225</v>
      </c>
      <c r="C16" s="533" t="s">
        <v>226</v>
      </c>
      <c r="D16" s="533" t="s">
        <v>227</v>
      </c>
      <c r="E16" s="533" t="s">
        <v>228</v>
      </c>
    </row>
    <row r="17" spans="1:5" ht="16.5" customHeight="1">
      <c r="A17" s="533"/>
      <c r="B17" s="533"/>
      <c r="C17" s="533"/>
      <c r="D17" s="533"/>
      <c r="E17" s="533"/>
    </row>
    <row r="18" spans="1:5" ht="12.75">
      <c r="A18" s="10">
        <v>1</v>
      </c>
      <c r="B18" s="10">
        <v>2</v>
      </c>
      <c r="C18" s="10">
        <v>3</v>
      </c>
      <c r="D18" s="10">
        <v>4</v>
      </c>
      <c r="E18" s="10">
        <v>5</v>
      </c>
    </row>
    <row r="19" spans="1:5" ht="15.75">
      <c r="A19" s="44" t="s">
        <v>108</v>
      </c>
      <c r="B19" s="41"/>
      <c r="C19" s="41"/>
      <c r="D19" s="47"/>
      <c r="E19" s="47"/>
    </row>
    <row r="20" spans="1:5" ht="12.75">
      <c r="A20" s="44" t="s">
        <v>108</v>
      </c>
      <c r="B20" s="47"/>
      <c r="C20" s="47"/>
      <c r="D20" s="47"/>
      <c r="E20" s="47"/>
    </row>
    <row r="21" spans="1:5" ht="12.75">
      <c r="A21" s="44" t="s">
        <v>108</v>
      </c>
      <c r="B21" s="47"/>
      <c r="C21" s="47"/>
      <c r="D21" s="47"/>
      <c r="E21" s="47"/>
    </row>
    <row r="22" spans="1:5" ht="12.75">
      <c r="A22" s="44" t="s">
        <v>108</v>
      </c>
      <c r="B22" s="47"/>
      <c r="C22" s="47"/>
      <c r="D22" s="47"/>
      <c r="E22" s="47"/>
    </row>
    <row r="23" spans="1:5" ht="12.75">
      <c r="A23" s="44" t="s">
        <v>108</v>
      </c>
      <c r="B23" s="47"/>
      <c r="C23" s="47"/>
      <c r="D23" s="47"/>
      <c r="E23" s="47"/>
    </row>
    <row r="24" spans="1:5" ht="12.75">
      <c r="A24" s="36" t="s">
        <v>21</v>
      </c>
      <c r="B24" s="88" t="s">
        <v>22</v>
      </c>
      <c r="C24" s="88" t="s">
        <v>22</v>
      </c>
      <c r="D24" s="89"/>
      <c r="E24" s="89"/>
    </row>
    <row r="26" ht="15.75">
      <c r="A26" s="163" t="s">
        <v>126</v>
      </c>
    </row>
    <row r="27" spans="1:4" ht="15.75">
      <c r="A27" s="179">
        <f>Заполнить!$B$12</f>
        <v>0</v>
      </c>
      <c r="B27" s="179"/>
      <c r="C27" s="167"/>
      <c r="D27" s="171">
        <f>Заполнить!$H$12</f>
        <v>0</v>
      </c>
    </row>
    <row r="28" spans="1:4" ht="12.75">
      <c r="A28" s="170" t="s">
        <v>7</v>
      </c>
      <c r="B28" s="172"/>
      <c r="C28" s="168" t="s">
        <v>8</v>
      </c>
      <c r="D28" s="170" t="s">
        <v>48</v>
      </c>
    </row>
    <row r="29" spans="1:4" ht="15.75">
      <c r="A29" s="163" t="s">
        <v>127</v>
      </c>
      <c r="B29" s="164"/>
      <c r="C29" s="168"/>
      <c r="D29" s="174"/>
    </row>
    <row r="30" spans="1:4" ht="15.75">
      <c r="A30" s="179">
        <f>Заполнить!$B$13</f>
        <v>0</v>
      </c>
      <c r="B30" s="179"/>
      <c r="C30" s="167"/>
      <c r="D30" s="171">
        <f>Заполнить!$H$13</f>
        <v>0</v>
      </c>
    </row>
    <row r="31" spans="1:4" ht="12.75">
      <c r="A31" s="170" t="s">
        <v>7</v>
      </c>
      <c r="B31" s="172"/>
      <c r="C31" s="168" t="s">
        <v>8</v>
      </c>
      <c r="D31" s="170" t="s">
        <v>48</v>
      </c>
    </row>
    <row r="32" spans="1:4" ht="15.75">
      <c r="A32" s="179">
        <f>Заполнить!$B$14</f>
        <v>0</v>
      </c>
      <c r="B32" s="179"/>
      <c r="C32" s="167"/>
      <c r="D32" s="171">
        <f>Заполнить!$H$14</f>
        <v>0</v>
      </c>
    </row>
    <row r="33" spans="1:4" ht="12.75">
      <c r="A33" s="170" t="s">
        <v>7</v>
      </c>
      <c r="B33" s="172"/>
      <c r="C33" s="168" t="s">
        <v>8</v>
      </c>
      <c r="D33" s="170" t="s">
        <v>48</v>
      </c>
    </row>
    <row r="34" spans="1:4" ht="15.75">
      <c r="A34" s="179">
        <f>Заполнить!$B$15</f>
        <v>0</v>
      </c>
      <c r="B34" s="179"/>
      <c r="C34" s="167"/>
      <c r="D34" s="171">
        <f>Заполнить!$H$15</f>
        <v>0</v>
      </c>
    </row>
    <row r="35" spans="1:4" ht="12.75">
      <c r="A35" s="170" t="s">
        <v>7</v>
      </c>
      <c r="B35" s="172"/>
      <c r="C35" s="168" t="s">
        <v>8</v>
      </c>
      <c r="D35" s="170" t="s">
        <v>48</v>
      </c>
    </row>
    <row r="36" spans="1:4" ht="15.75">
      <c r="A36" s="179">
        <f>Заполнить!$B$16</f>
        <v>0</v>
      </c>
      <c r="B36" s="179"/>
      <c r="C36" s="167"/>
      <c r="D36" s="171">
        <f>Заполнить!$H$16</f>
        <v>0</v>
      </c>
    </row>
    <row r="37" spans="1:4" ht="12.75">
      <c r="A37" s="170" t="s">
        <v>7</v>
      </c>
      <c r="B37" s="172"/>
      <c r="C37" s="168" t="s">
        <v>8</v>
      </c>
      <c r="D37" s="170" t="s">
        <v>48</v>
      </c>
    </row>
    <row r="38" spans="1:4" ht="15.75" hidden="1">
      <c r="A38" s="165">
        <f>Заполнить!$B$17</f>
        <v>0</v>
      </c>
      <c r="B38" s="179"/>
      <c r="C38" s="167"/>
      <c r="D38" s="167">
        <f>Заполнить!$H$17</f>
        <v>0</v>
      </c>
    </row>
    <row r="39" spans="1:4" ht="12.75" hidden="1">
      <c r="A39" s="170" t="s">
        <v>7</v>
      </c>
      <c r="B39" s="172"/>
      <c r="C39" s="168" t="s">
        <v>8</v>
      </c>
      <c r="D39" s="170" t="s">
        <v>48</v>
      </c>
    </row>
    <row r="40" spans="1:4" ht="15.75" hidden="1">
      <c r="A40" s="165">
        <f>Заполнить!$B$18</f>
        <v>0</v>
      </c>
      <c r="B40" s="179"/>
      <c r="C40" s="167"/>
      <c r="D40" s="167">
        <f>Заполнить!$H$18</f>
        <v>0</v>
      </c>
    </row>
    <row r="41" spans="1:4" ht="12.75" hidden="1">
      <c r="A41" s="170" t="s">
        <v>7</v>
      </c>
      <c r="B41" s="172"/>
      <c r="C41" s="168" t="s">
        <v>8</v>
      </c>
      <c r="D41" s="170" t="s">
        <v>48</v>
      </c>
    </row>
    <row r="42" spans="1:4" ht="15.75" hidden="1">
      <c r="A42" s="165">
        <f>Заполнить!$B$19</f>
        <v>0</v>
      </c>
      <c r="B42" s="179"/>
      <c r="C42" s="167"/>
      <c r="D42" s="167">
        <f>Заполнить!$H$19</f>
        <v>0</v>
      </c>
    </row>
    <row r="43" spans="1:4" ht="12.75" hidden="1">
      <c r="A43" s="170" t="s">
        <v>7</v>
      </c>
      <c r="B43" s="172"/>
      <c r="C43" s="168" t="s">
        <v>8</v>
      </c>
      <c r="D43" s="170" t="s">
        <v>48</v>
      </c>
    </row>
    <row r="44" spans="1:4" ht="15.75" hidden="1">
      <c r="A44" s="165">
        <f>Заполнить!$B$20</f>
        <v>0</v>
      </c>
      <c r="B44" s="179"/>
      <c r="C44" s="167"/>
      <c r="D44" s="167">
        <f>Заполнить!$H$20</f>
        <v>0</v>
      </c>
    </row>
    <row r="45" spans="1:4" ht="12.75" hidden="1">
      <c r="A45" s="170" t="s">
        <v>7</v>
      </c>
      <c r="B45" s="172"/>
      <c r="C45" s="168" t="s">
        <v>8</v>
      </c>
      <c r="D45" s="170" t="s">
        <v>48</v>
      </c>
    </row>
    <row r="46" spans="1:4" ht="15.75" hidden="1">
      <c r="A46" s="165">
        <f>Заполнить!$B$21</f>
        <v>0</v>
      </c>
      <c r="B46" s="179"/>
      <c r="C46" s="167"/>
      <c r="D46" s="167">
        <f>Заполнить!$H$21</f>
        <v>0</v>
      </c>
    </row>
    <row r="47" spans="1:4" ht="12.75" hidden="1">
      <c r="A47" s="170" t="s">
        <v>7</v>
      </c>
      <c r="B47" s="172"/>
      <c r="C47" s="168" t="s">
        <v>8</v>
      </c>
      <c r="D47" s="170" t="s">
        <v>48</v>
      </c>
    </row>
    <row r="48" spans="1:4" ht="15.75" hidden="1">
      <c r="A48" s="165">
        <f>Заполнить!$B$22</f>
        <v>0</v>
      </c>
      <c r="B48" s="179"/>
      <c r="C48" s="167"/>
      <c r="D48" s="167">
        <f>Заполнить!$H$22</f>
        <v>0</v>
      </c>
    </row>
    <row r="49" spans="1:4" ht="12.75" hidden="1">
      <c r="A49" s="170" t="s">
        <v>7</v>
      </c>
      <c r="B49" s="172"/>
      <c r="C49" s="168" t="s">
        <v>8</v>
      </c>
      <c r="D49" s="170" t="s">
        <v>48</v>
      </c>
    </row>
    <row r="50" spans="1:4" ht="15.75" hidden="1">
      <c r="A50" s="165">
        <f>Заполнить!$B$23</f>
        <v>0</v>
      </c>
      <c r="B50" s="179"/>
      <c r="C50" s="167"/>
      <c r="D50" s="167">
        <f>Заполнить!$H$23</f>
        <v>0</v>
      </c>
    </row>
    <row r="51" spans="1:4" ht="12.75" hidden="1">
      <c r="A51" s="170" t="s">
        <v>7</v>
      </c>
      <c r="B51" s="172"/>
      <c r="C51" s="168" t="s">
        <v>8</v>
      </c>
      <c r="D51" s="170" t="s">
        <v>48</v>
      </c>
    </row>
    <row r="52" spans="1:4" ht="15.75" hidden="1">
      <c r="A52" s="165">
        <f>Заполнить!$B$24</f>
        <v>0</v>
      </c>
      <c r="B52" s="179"/>
      <c r="C52" s="167"/>
      <c r="D52" s="167">
        <f>Заполнить!$H$24</f>
        <v>0</v>
      </c>
    </row>
    <row r="53" spans="1:4" ht="12.75" hidden="1">
      <c r="A53" s="170" t="s">
        <v>7</v>
      </c>
      <c r="B53" s="172"/>
      <c r="C53" s="168" t="s">
        <v>8</v>
      </c>
      <c r="D53" s="170" t="s">
        <v>48</v>
      </c>
    </row>
    <row r="54" spans="1:4" ht="15.75" hidden="1">
      <c r="A54" s="165">
        <f>Заполнить!$B$25</f>
        <v>0</v>
      </c>
      <c r="B54" s="179"/>
      <c r="C54" s="167"/>
      <c r="D54" s="167">
        <f>Заполнить!$H$25</f>
        <v>0</v>
      </c>
    </row>
    <row r="55" spans="1:4" ht="12.75" hidden="1">
      <c r="A55" s="170" t="s">
        <v>7</v>
      </c>
      <c r="B55" s="172"/>
      <c r="C55" s="168" t="s">
        <v>8</v>
      </c>
      <c r="D55" s="170" t="s">
        <v>48</v>
      </c>
    </row>
    <row r="56" spans="1:4" ht="15.75" hidden="1">
      <c r="A56" s="165">
        <f>Заполнить!$B$26</f>
        <v>0</v>
      </c>
      <c r="B56" s="179"/>
      <c r="C56" s="167"/>
      <c r="D56" s="167">
        <f>Заполнить!$H$26</f>
        <v>0</v>
      </c>
    </row>
    <row r="57" spans="1:4" ht="12.75" hidden="1">
      <c r="A57" s="170" t="s">
        <v>7</v>
      </c>
      <c r="B57" s="172"/>
      <c r="C57" s="168" t="s">
        <v>8</v>
      </c>
      <c r="D57" s="170" t="s">
        <v>48</v>
      </c>
    </row>
  </sheetData>
  <sheetProtection/>
  <mergeCells count="12">
    <mergeCell ref="A11:E13"/>
    <mergeCell ref="B16:B17"/>
    <mergeCell ref="C16:C17"/>
    <mergeCell ref="D16:D17"/>
    <mergeCell ref="E16:E17"/>
    <mergeCell ref="A16:A17"/>
    <mergeCell ref="A2:B2"/>
    <mergeCell ref="A3:B3"/>
    <mergeCell ref="A6:E6"/>
    <mergeCell ref="A7:E7"/>
    <mergeCell ref="A8:E8"/>
    <mergeCell ref="A9:E9"/>
  </mergeCells>
  <printOptions/>
  <pageMargins left="0.2" right="0.12" top="0.75" bottom="0.75" header="0.3" footer="0.3"/>
  <pageSetup horizontalDpi="600" verticalDpi="600" orientation="portrait" paperSize="9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18"/>
  <dimension ref="A1:R89"/>
  <sheetViews>
    <sheetView zoomScalePageLayoutView="0" workbookViewId="0" topLeftCell="B34">
      <selection activeCell="M28" sqref="M28"/>
    </sheetView>
  </sheetViews>
  <sheetFormatPr defaultColWidth="9.00390625" defaultRowHeight="12.75"/>
  <cols>
    <col min="1" max="1" width="7.75390625" style="1" customWidth="1"/>
    <col min="2" max="2" width="27.875" style="1" customWidth="1"/>
    <col min="3" max="3" width="22.25390625" style="1" customWidth="1"/>
    <col min="4" max="4" width="5.625" style="1" customWidth="1"/>
    <col min="5" max="5" width="12.00390625" style="1" customWidth="1"/>
    <col min="6" max="6" width="5.625" style="1" customWidth="1"/>
    <col min="7" max="7" width="12.00390625" style="1" customWidth="1"/>
    <col min="8" max="8" width="5.625" style="1" customWidth="1"/>
    <col min="9" max="9" width="12.00390625" style="1" customWidth="1"/>
    <col min="10" max="10" width="5.625" style="1" customWidth="1"/>
    <col min="11" max="11" width="12.00390625" style="1" customWidth="1"/>
    <col min="12" max="12" width="5.625" style="1" customWidth="1"/>
    <col min="13" max="13" width="12.00390625" style="1" customWidth="1"/>
    <col min="14" max="14" width="5.625" style="1" customWidth="1"/>
    <col min="15" max="15" width="12.00390625" style="1" customWidth="1"/>
    <col min="16" max="16" width="5.625" style="1" customWidth="1"/>
    <col min="17" max="17" width="12.00390625" style="1" customWidth="1"/>
    <col min="18" max="18" width="16.625" style="1" customWidth="1"/>
    <col min="19" max="16384" width="9.125" style="1" customWidth="1"/>
  </cols>
  <sheetData>
    <row r="1" ht="12.75">
      <c r="Q1" s="52" t="s">
        <v>45</v>
      </c>
    </row>
    <row r="2" spans="1:17" ht="12.75">
      <c r="A2" s="517" t="str">
        <f>Заполнить!$B$3</f>
        <v>Петрівська селищна рада</v>
      </c>
      <c r="B2" s="517"/>
      <c r="C2" s="517"/>
      <c r="Q2" s="52" t="s">
        <v>46</v>
      </c>
    </row>
    <row r="3" spans="1:17" ht="12.75">
      <c r="A3" s="562" t="s">
        <v>47</v>
      </c>
      <c r="B3" s="562"/>
      <c r="C3" s="562"/>
      <c r="Q3" s="52" t="s">
        <v>98</v>
      </c>
    </row>
    <row r="4" ht="12.75"/>
    <row r="5" spans="15:18" ht="18.75">
      <c r="O5" s="681" t="s">
        <v>242</v>
      </c>
      <c r="P5" s="681"/>
      <c r="Q5" s="681"/>
      <c r="R5" s="681"/>
    </row>
    <row r="6" spans="15:18" ht="12.75">
      <c r="O6" s="544">
        <f>Заполнить!B20</f>
        <v>0</v>
      </c>
      <c r="P6" s="544"/>
      <c r="Q6" s="544"/>
      <c r="R6" s="544"/>
    </row>
    <row r="7" spans="15:18" ht="12.75">
      <c r="O7" s="562" t="s">
        <v>243</v>
      </c>
      <c r="P7" s="562"/>
      <c r="Q7" s="562"/>
      <c r="R7" s="562"/>
    </row>
    <row r="8" spans="15:18" ht="12.75">
      <c r="O8" s="57"/>
      <c r="P8" s="57"/>
      <c r="Q8" s="57"/>
      <c r="R8" s="57">
        <f>Заполнить!H20</f>
        <v>0</v>
      </c>
    </row>
    <row r="9" spans="15:18" ht="12.75">
      <c r="O9" s="562" t="s">
        <v>205</v>
      </c>
      <c r="P9" s="562"/>
      <c r="Q9" s="562"/>
      <c r="R9" s="562"/>
    </row>
    <row r="10" spans="15:18" ht="12.75">
      <c r="O10" s="676" t="s">
        <v>206</v>
      </c>
      <c r="P10" s="676"/>
      <c r="Q10" s="676"/>
      <c r="R10" s="676"/>
    </row>
    <row r="11" spans="1:18" ht="15.75">
      <c r="A11" s="521" t="s">
        <v>244</v>
      </c>
      <c r="B11" s="521"/>
      <c r="C11" s="521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</row>
    <row r="12" spans="1:18" ht="15.75">
      <c r="A12" s="521" t="s">
        <v>245</v>
      </c>
      <c r="B12" s="521"/>
      <c r="C12" s="521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</row>
    <row r="13" spans="2:18" ht="15.75">
      <c r="B13" s="17"/>
      <c r="C13" s="17"/>
      <c r="D13" s="17" t="str">
        <f>Заполнить!B6</f>
        <v>«21» грудня 2019 р. №</v>
      </c>
      <c r="E13" s="17"/>
      <c r="F13" s="17"/>
      <c r="G13" s="17"/>
      <c r="H13" s="17"/>
      <c r="I13" s="17"/>
      <c r="J13" s="17"/>
      <c r="K13" s="17" t="s">
        <v>552</v>
      </c>
      <c r="L13" s="17"/>
      <c r="M13" s="17"/>
      <c r="N13" s="17"/>
      <c r="O13" s="17"/>
      <c r="P13" s="17"/>
      <c r="Q13" s="17"/>
      <c r="R13" s="17"/>
    </row>
    <row r="14" spans="1:18" ht="12.75">
      <c r="A14" s="525" t="s">
        <v>246</v>
      </c>
      <c r="B14" s="525"/>
      <c r="C14" s="525"/>
      <c r="D14" s="525"/>
      <c r="E14" s="525"/>
      <c r="F14" s="525"/>
      <c r="G14" s="525"/>
      <c r="H14" s="525"/>
      <c r="I14" s="525"/>
      <c r="J14" s="525"/>
      <c r="K14" s="525"/>
      <c r="L14" s="525"/>
      <c r="M14" s="525"/>
      <c r="N14" s="525"/>
      <c r="O14" s="525"/>
      <c r="P14" s="525"/>
      <c r="Q14" s="525"/>
      <c r="R14" s="525"/>
    </row>
    <row r="15" spans="1:18" ht="12.75">
      <c r="A15" s="528" t="str">
        <f>CONCATENATE("На підставі розпорядчого документа від ",Заполнить!B5," інвентаризація  проводилася   станом на  ",Заполнить!B7," комісією у складі:")</f>
        <v>На підставі розпорядчого документа від «21» грудня 2019 р. № інвентаризація  проводилася   станом на   комісією у складі:</v>
      </c>
      <c r="B15" s="528"/>
      <c r="C15" s="528"/>
      <c r="D15" s="528"/>
      <c r="E15" s="528"/>
      <c r="F15" s="528"/>
      <c r="G15" s="528"/>
      <c r="H15" s="528"/>
      <c r="I15" s="528"/>
      <c r="J15" s="528"/>
      <c r="K15" s="528"/>
      <c r="L15" s="528"/>
      <c r="M15" s="528"/>
      <c r="N15" s="528"/>
      <c r="O15" s="528"/>
      <c r="P15" s="528"/>
      <c r="Q15" s="528"/>
      <c r="R15" s="528"/>
    </row>
    <row r="16" spans="1:18" ht="12.75">
      <c r="A16" s="528"/>
      <c r="B16" s="528"/>
      <c r="C16" s="528"/>
      <c r="D16" s="528"/>
      <c r="E16" s="528"/>
      <c r="F16" s="528"/>
      <c r="G16" s="528"/>
      <c r="H16" s="528"/>
      <c r="I16" s="528"/>
      <c r="J16" s="528"/>
      <c r="K16" s="528"/>
      <c r="L16" s="528"/>
      <c r="M16" s="528"/>
      <c r="N16" s="528"/>
      <c r="O16" s="528"/>
      <c r="P16" s="528"/>
      <c r="Q16" s="528"/>
      <c r="R16" s="528"/>
    </row>
    <row r="18" spans="1:3" ht="15.75">
      <c r="A18" s="4" t="s">
        <v>247</v>
      </c>
      <c r="C18" s="93" t="str">
        <f>CONCATENATE(MID(Заполнить!H12,5,25)," ",LEFT(Заполнить!H12,4))</f>
        <v> </v>
      </c>
    </row>
    <row r="19" ht="12.75">
      <c r="C19" s="15" t="s">
        <v>266</v>
      </c>
    </row>
    <row r="20" spans="1:15" ht="15.75">
      <c r="A20" s="4" t="s">
        <v>127</v>
      </c>
      <c r="C20" s="93" t="str">
        <f>CONCATENATE(MID(Заполнить!H13,5,25)," ",LEFT(Заполнить!H13,4),", ",MID(Заполнить!H14,5,25)," ",LEFT(Заполнить!H14,4),", ",MID(Заполнить!H15,5,25)," ",LEFT(Заполнить!H15,4),", ",MID(Заполнить!H16,5,25)," ",LEFT(Заполнить!H16,4))</f>
        <v> ,  ,  ,  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ht="12.75">
      <c r="C21" s="15" t="s">
        <v>266</v>
      </c>
    </row>
    <row r="22" ht="15.75">
      <c r="A22" s="4" t="s">
        <v>248</v>
      </c>
    </row>
    <row r="23" spans="1:5" ht="15.75">
      <c r="A23" s="6" t="s">
        <v>547</v>
      </c>
      <c r="E23" s="6" t="e">
        <f>CONCATENATE("загальною кількістю одиниць ",'передавальний акт - загальна'!#REF!+#REF!+#REF!+'ОЗ 1014'!H51+#REF!+'ОЗ 1017'!H51+'НМА 1113'!H122+'д1_нма'!H577+'д1_ки'!H577,", на суму (грн)  ",'передавальний акт - загальна'!#REF!+#REF!+#REF!+'ОЗ 1014'!I51+#REF!+'ОЗ 1017'!I51+'НМА 1113'!I122+'д1_нма'!I577+'д1_ки'!I577)</f>
        <v>#REF!</v>
      </c>
    </row>
    <row r="24" spans="1:5" ht="15.75">
      <c r="A24" s="6" t="s">
        <v>250</v>
      </c>
      <c r="E24" s="6" t="e">
        <f>CONCATENATE("загальною кількістю одиниць ",'НМА 1113'!H123+#REF!+'НМА 1114'!H48+'д1_нма'!H578+'д1_ки'!H578,", на суму (грн)  ",'НМА 1113'!I123+#REF!+'НМА 1114'!I48+'д1_нма'!I578+'д1_ки'!I578)</f>
        <v>#REF!</v>
      </c>
    </row>
    <row r="25" spans="1:5" ht="15.75">
      <c r="A25" s="4" t="s">
        <v>249</v>
      </c>
      <c r="E25" s="17" t="str">
        <f>CONCATENATE("загальною кількістю одиниць ",'д2'!I411,", на суму (грн) ",'д2'!K411)</f>
        <v>загальною кількістю одиниць 0, на суму (грн) 0</v>
      </c>
    </row>
    <row r="26" spans="1:5" ht="15.75">
      <c r="A26" s="4" t="s">
        <v>251</v>
      </c>
      <c r="C26" s="4" t="s">
        <v>252</v>
      </c>
      <c r="E26" s="6" t="s">
        <v>262</v>
      </c>
    </row>
    <row r="27" spans="3:5" ht="15.75">
      <c r="C27" s="4" t="s">
        <v>253</v>
      </c>
      <c r="E27" s="6" t="s">
        <v>262</v>
      </c>
    </row>
    <row r="28" ht="15.75">
      <c r="A28" s="4" t="s">
        <v>254</v>
      </c>
    </row>
    <row r="29" spans="2:5" ht="15.75">
      <c r="B29" s="4" t="s">
        <v>255</v>
      </c>
      <c r="C29" s="4" t="s">
        <v>252</v>
      </c>
      <c r="E29" s="6" t="s">
        <v>262</v>
      </c>
    </row>
    <row r="30" spans="3:5" ht="15.75">
      <c r="C30" s="4" t="s">
        <v>253</v>
      </c>
      <c r="E30" s="6" t="s">
        <v>262</v>
      </c>
    </row>
    <row r="32" spans="1:5" ht="15.75">
      <c r="A32" s="6" t="s">
        <v>256</v>
      </c>
      <c r="E32" s="6" t="s">
        <v>263</v>
      </c>
    </row>
    <row r="33" spans="1:5" ht="15.75">
      <c r="A33" s="6" t="s">
        <v>257</v>
      </c>
      <c r="E33" s="6" t="s">
        <v>262</v>
      </c>
    </row>
    <row r="34" spans="1:5" ht="15.75">
      <c r="A34" s="4" t="s">
        <v>258</v>
      </c>
      <c r="E34" s="6" t="str">
        <f>CONCATENATE("на суму (грн) ",'д8'!J25,",")</f>
        <v>на суму (грн) ,</v>
      </c>
    </row>
    <row r="35" spans="1:6" ht="15.75">
      <c r="A35" s="6" t="s">
        <v>259</v>
      </c>
      <c r="E35" s="6" t="str">
        <f>CONCATENATE("на загальну суму (грн) ",'д9'!D24,",  у тому числі, за якою минув строк позовної давності ",'д10.2'!F20," ,")</f>
        <v>на загальну суму (грн) ,  у тому числі, за якою минув строк позовної давності  ,</v>
      </c>
      <c r="F35" s="6"/>
    </row>
    <row r="36" spans="1:5" ht="15.75">
      <c r="A36" s="6" t="s">
        <v>260</v>
      </c>
      <c r="E36" s="6" t="str">
        <f>CONCATENATE("на загальну суму (грн) ",'д9'!D34,",  ","у тому числі, за якою минув строк позовної давності ",'д10.2'!G20,",")</f>
        <v>на загальну суму (грн) ,  у тому числі, за якою минув строк позовної давності ,</v>
      </c>
    </row>
    <row r="37" spans="1:5" ht="15.75">
      <c r="A37" s="4" t="s">
        <v>261</v>
      </c>
      <c r="E37" s="4" t="s">
        <v>264</v>
      </c>
    </row>
    <row r="39" spans="1:18" ht="15.75" customHeight="1">
      <c r="A39" s="528" t="s">
        <v>265</v>
      </c>
      <c r="B39" s="528"/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</row>
    <row r="40" spans="1:18" ht="14.25" customHeight="1">
      <c r="A40" s="528"/>
      <c r="B40" s="528"/>
      <c r="C40" s="528"/>
      <c r="D40" s="528"/>
      <c r="E40" s="528"/>
      <c r="F40" s="528"/>
      <c r="G40" s="528"/>
      <c r="H40" s="528"/>
      <c r="I40" s="528"/>
      <c r="J40" s="528"/>
      <c r="K40" s="528"/>
      <c r="L40" s="528"/>
      <c r="M40" s="528"/>
      <c r="N40" s="528"/>
      <c r="O40" s="528"/>
      <c r="P40" s="528"/>
      <c r="Q40" s="528"/>
      <c r="R40" s="528"/>
    </row>
    <row r="42" spans="1:18" ht="21.75" customHeight="1">
      <c r="A42" s="533" t="s">
        <v>236</v>
      </c>
      <c r="B42" s="533" t="s">
        <v>237</v>
      </c>
      <c r="C42" s="533" t="s">
        <v>100</v>
      </c>
      <c r="D42" s="533" t="s">
        <v>238</v>
      </c>
      <c r="E42" s="533"/>
      <c r="F42" s="607" t="s">
        <v>231</v>
      </c>
      <c r="G42" s="607"/>
      <c r="H42" s="607"/>
      <c r="I42" s="607"/>
      <c r="J42" s="533" t="s">
        <v>239</v>
      </c>
      <c r="K42" s="533"/>
      <c r="L42" s="533" t="s">
        <v>240</v>
      </c>
      <c r="M42" s="533"/>
      <c r="N42" s="533" t="s">
        <v>232</v>
      </c>
      <c r="O42" s="533"/>
      <c r="P42" s="533" t="s">
        <v>233</v>
      </c>
      <c r="Q42" s="533"/>
      <c r="R42" s="533" t="s">
        <v>241</v>
      </c>
    </row>
    <row r="43" spans="1:18" ht="30" customHeight="1">
      <c r="A43" s="533"/>
      <c r="B43" s="533"/>
      <c r="C43" s="533"/>
      <c r="D43" s="533"/>
      <c r="E43" s="533"/>
      <c r="F43" s="533" t="s">
        <v>234</v>
      </c>
      <c r="G43" s="533"/>
      <c r="H43" s="533" t="s">
        <v>235</v>
      </c>
      <c r="I43" s="533"/>
      <c r="J43" s="533"/>
      <c r="K43" s="533"/>
      <c r="L43" s="533"/>
      <c r="M43" s="533"/>
      <c r="N43" s="533"/>
      <c r="O43" s="533"/>
      <c r="P43" s="533"/>
      <c r="Q43" s="533"/>
      <c r="R43" s="533"/>
    </row>
    <row r="44" spans="1:18" ht="43.5" customHeight="1">
      <c r="A44" s="533"/>
      <c r="B44" s="533"/>
      <c r="C44" s="533"/>
      <c r="D44" s="85" t="s">
        <v>16</v>
      </c>
      <c r="E44" s="85" t="s">
        <v>56</v>
      </c>
      <c r="F44" s="85" t="s">
        <v>16</v>
      </c>
      <c r="G44" s="85" t="s">
        <v>56</v>
      </c>
      <c r="H44" s="85" t="s">
        <v>16</v>
      </c>
      <c r="I44" s="85" t="s">
        <v>56</v>
      </c>
      <c r="J44" s="85" t="s">
        <v>16</v>
      </c>
      <c r="K44" s="85" t="s">
        <v>56</v>
      </c>
      <c r="L44" s="85" t="s">
        <v>16</v>
      </c>
      <c r="M44" s="85" t="s">
        <v>56</v>
      </c>
      <c r="N44" s="85" t="s">
        <v>16</v>
      </c>
      <c r="O44" s="85" t="s">
        <v>56</v>
      </c>
      <c r="P44" s="85" t="s">
        <v>16</v>
      </c>
      <c r="Q44" s="85" t="s">
        <v>56</v>
      </c>
      <c r="R44" s="533"/>
    </row>
    <row r="45" spans="1:18" ht="12.75">
      <c r="A45" s="11">
        <v>1</v>
      </c>
      <c r="B45" s="11">
        <v>2</v>
      </c>
      <c r="C45" s="11">
        <v>3</v>
      </c>
      <c r="D45" s="11">
        <v>4</v>
      </c>
      <c r="E45" s="11">
        <v>5</v>
      </c>
      <c r="F45" s="11">
        <v>6</v>
      </c>
      <c r="G45" s="11">
        <v>7</v>
      </c>
      <c r="H45" s="11">
        <v>8</v>
      </c>
      <c r="I45" s="11">
        <v>9</v>
      </c>
      <c r="J45" s="11">
        <v>10</v>
      </c>
      <c r="K45" s="11">
        <v>11</v>
      </c>
      <c r="L45" s="11">
        <v>12</v>
      </c>
      <c r="M45" s="11">
        <v>13</v>
      </c>
      <c r="N45" s="11">
        <v>14</v>
      </c>
      <c r="O45" s="11">
        <v>15</v>
      </c>
      <c r="P45" s="11">
        <v>16</v>
      </c>
      <c r="Q45" s="11">
        <v>17</v>
      </c>
      <c r="R45" s="11">
        <v>18</v>
      </c>
    </row>
    <row r="46" spans="1:18" ht="15.75">
      <c r="A46" s="48" t="s">
        <v>108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ht="15.75">
      <c r="A47" s="48" t="s">
        <v>108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ht="15.75">
      <c r="A48" s="48" t="s">
        <v>108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18" ht="15.75">
      <c r="A49" s="36" t="s">
        <v>21</v>
      </c>
      <c r="B49" s="36" t="s">
        <v>22</v>
      </c>
      <c r="C49" s="35"/>
      <c r="D49" s="35"/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 t="s">
        <v>22</v>
      </c>
    </row>
    <row r="51" ht="15.75">
      <c r="A51" s="4" t="s">
        <v>267</v>
      </c>
    </row>
    <row r="52" spans="1:18" ht="12.75">
      <c r="A52" s="544"/>
      <c r="B52" s="544"/>
      <c r="C52" s="544"/>
      <c r="D52" s="544"/>
      <c r="E52" s="544"/>
      <c r="F52" s="544"/>
      <c r="G52" s="544"/>
      <c r="H52" s="544"/>
      <c r="I52" s="544"/>
      <c r="J52" s="544"/>
      <c r="K52" s="544"/>
      <c r="L52" s="544"/>
      <c r="M52" s="544"/>
      <c r="N52" s="544"/>
      <c r="O52" s="544"/>
      <c r="P52" s="544"/>
      <c r="Q52" s="544"/>
      <c r="R52" s="544"/>
    </row>
    <row r="53" spans="1:18" ht="12.75">
      <c r="A53" s="544"/>
      <c r="B53" s="544"/>
      <c r="C53" s="544"/>
      <c r="D53" s="544"/>
      <c r="E53" s="544"/>
      <c r="F53" s="544"/>
      <c r="G53" s="544"/>
      <c r="H53" s="544"/>
      <c r="I53" s="544"/>
      <c r="J53" s="544"/>
      <c r="K53" s="544"/>
      <c r="L53" s="544"/>
      <c r="M53" s="544"/>
      <c r="N53" s="544"/>
      <c r="O53" s="544"/>
      <c r="P53" s="544"/>
      <c r="Q53" s="544"/>
      <c r="R53" s="544"/>
    </row>
    <row r="54" ht="12.75">
      <c r="A54" s="1" t="s">
        <v>268</v>
      </c>
    </row>
    <row r="55" spans="1:18" ht="12.75">
      <c r="A55" s="544"/>
      <c r="B55" s="544"/>
      <c r="C55" s="544"/>
      <c r="D55" s="544"/>
      <c r="E55" s="544"/>
      <c r="F55" s="544"/>
      <c r="G55" s="544"/>
      <c r="H55" s="544"/>
      <c r="I55" s="544"/>
      <c r="J55" s="544"/>
      <c r="K55" s="544"/>
      <c r="L55" s="544"/>
      <c r="M55" s="544"/>
      <c r="N55" s="544"/>
      <c r="O55" s="544"/>
      <c r="P55" s="544"/>
      <c r="Q55" s="544"/>
      <c r="R55" s="544"/>
    </row>
    <row r="56" spans="1:18" ht="12.75">
      <c r="A56" s="680"/>
      <c r="B56" s="680"/>
      <c r="C56" s="680"/>
      <c r="D56" s="680"/>
      <c r="E56" s="680"/>
      <c r="F56" s="680"/>
      <c r="G56" s="680"/>
      <c r="H56" s="680"/>
      <c r="I56" s="680"/>
      <c r="J56" s="680"/>
      <c r="K56" s="680"/>
      <c r="L56" s="680"/>
      <c r="M56" s="680"/>
      <c r="N56" s="680"/>
      <c r="O56" s="680"/>
      <c r="P56" s="680"/>
      <c r="Q56" s="680"/>
      <c r="R56" s="680"/>
    </row>
    <row r="57" spans="1:18" ht="12.75">
      <c r="A57" s="680"/>
      <c r="B57" s="680"/>
      <c r="C57" s="680"/>
      <c r="D57" s="680"/>
      <c r="E57" s="680"/>
      <c r="F57" s="680"/>
      <c r="G57" s="680"/>
      <c r="H57" s="680"/>
      <c r="I57" s="680"/>
      <c r="J57" s="680"/>
      <c r="K57" s="680"/>
      <c r="L57" s="680"/>
      <c r="M57" s="680"/>
      <c r="N57" s="680"/>
      <c r="O57" s="680"/>
      <c r="P57" s="680"/>
      <c r="Q57" s="680"/>
      <c r="R57" s="680"/>
    </row>
    <row r="58" spans="1:18" ht="12.75">
      <c r="A58" s="680"/>
      <c r="B58" s="680"/>
      <c r="C58" s="680"/>
      <c r="D58" s="680"/>
      <c r="E58" s="680"/>
      <c r="F58" s="680"/>
      <c r="G58" s="680"/>
      <c r="H58" s="680"/>
      <c r="I58" s="680"/>
      <c r="J58" s="680"/>
      <c r="K58" s="680"/>
      <c r="L58" s="680"/>
      <c r="M58" s="680"/>
      <c r="N58" s="680"/>
      <c r="O58" s="680"/>
      <c r="P58" s="680"/>
      <c r="Q58" s="680"/>
      <c r="R58" s="680"/>
    </row>
    <row r="60" spans="1:13" ht="15.75">
      <c r="A60" s="163" t="s">
        <v>126</v>
      </c>
      <c r="B60" s="164"/>
      <c r="C60" s="540">
        <f>Заполнить!$B$12</f>
        <v>0</v>
      </c>
      <c r="D60" s="540"/>
      <c r="E60" s="540"/>
      <c r="F60" s="540"/>
      <c r="G60" s="540"/>
      <c r="H60" s="166"/>
      <c r="I60" s="167"/>
      <c r="J60" s="166"/>
      <c r="K60" s="541">
        <f>Заполнить!$H$12</f>
        <v>0</v>
      </c>
      <c r="L60" s="541"/>
      <c r="M60" s="541"/>
    </row>
    <row r="61" spans="1:13" ht="12.75">
      <c r="A61" s="164"/>
      <c r="B61" s="164"/>
      <c r="C61" s="542" t="s">
        <v>7</v>
      </c>
      <c r="D61" s="542"/>
      <c r="E61" s="542"/>
      <c r="F61" s="542"/>
      <c r="G61" s="542"/>
      <c r="H61" s="169"/>
      <c r="I61" s="168" t="s">
        <v>8</v>
      </c>
      <c r="J61" s="169"/>
      <c r="K61" s="542" t="s">
        <v>48</v>
      </c>
      <c r="L61" s="542"/>
      <c r="M61" s="542"/>
    </row>
    <row r="62" spans="1:13" ht="15.75">
      <c r="A62" s="163" t="s">
        <v>127</v>
      </c>
      <c r="B62" s="164"/>
      <c r="C62" s="540">
        <f>Заполнить!$B$13</f>
        <v>0</v>
      </c>
      <c r="D62" s="540"/>
      <c r="E62" s="540"/>
      <c r="F62" s="540"/>
      <c r="G62" s="540"/>
      <c r="H62" s="166"/>
      <c r="I62" s="167"/>
      <c r="J62" s="166"/>
      <c r="K62" s="541">
        <f>Заполнить!$H$13</f>
        <v>0</v>
      </c>
      <c r="L62" s="541"/>
      <c r="M62" s="541"/>
    </row>
    <row r="63" spans="1:13" ht="12.75">
      <c r="A63" s="164"/>
      <c r="B63" s="164"/>
      <c r="C63" s="542" t="s">
        <v>7</v>
      </c>
      <c r="D63" s="542"/>
      <c r="E63" s="542"/>
      <c r="F63" s="542"/>
      <c r="G63" s="542"/>
      <c r="H63" s="169"/>
      <c r="I63" s="168" t="s">
        <v>8</v>
      </c>
      <c r="J63" s="169"/>
      <c r="K63" s="542" t="s">
        <v>48</v>
      </c>
      <c r="L63" s="542"/>
      <c r="M63" s="542"/>
    </row>
    <row r="64" spans="1:13" ht="15.75">
      <c r="A64" s="164"/>
      <c r="B64" s="164"/>
      <c r="C64" s="540">
        <f>Заполнить!$B$14</f>
        <v>0</v>
      </c>
      <c r="D64" s="540"/>
      <c r="E64" s="540"/>
      <c r="F64" s="540"/>
      <c r="G64" s="540"/>
      <c r="H64" s="166"/>
      <c r="I64" s="167"/>
      <c r="J64" s="166"/>
      <c r="K64" s="541">
        <f>Заполнить!$H$14</f>
        <v>0</v>
      </c>
      <c r="L64" s="541"/>
      <c r="M64" s="541"/>
    </row>
    <row r="65" spans="1:13" ht="12.75">
      <c r="A65" s="164"/>
      <c r="B65" s="164"/>
      <c r="C65" s="542" t="s">
        <v>7</v>
      </c>
      <c r="D65" s="542"/>
      <c r="E65" s="542"/>
      <c r="F65" s="542"/>
      <c r="G65" s="542"/>
      <c r="H65" s="169"/>
      <c r="I65" s="168" t="s">
        <v>8</v>
      </c>
      <c r="J65" s="169"/>
      <c r="K65" s="542" t="s">
        <v>48</v>
      </c>
      <c r="L65" s="542"/>
      <c r="M65" s="542"/>
    </row>
    <row r="66" spans="1:13" ht="15.75">
      <c r="A66" s="164"/>
      <c r="B66" s="164"/>
      <c r="C66" s="540">
        <f>Заполнить!$B$15</f>
        <v>0</v>
      </c>
      <c r="D66" s="540"/>
      <c r="E66" s="540"/>
      <c r="F66" s="540"/>
      <c r="G66" s="540"/>
      <c r="H66" s="166"/>
      <c r="I66" s="167"/>
      <c r="J66" s="166"/>
      <c r="K66" s="541">
        <f>Заполнить!$H$15</f>
        <v>0</v>
      </c>
      <c r="L66" s="541"/>
      <c r="M66" s="541"/>
    </row>
    <row r="67" spans="1:13" ht="12.75">
      <c r="A67" s="164"/>
      <c r="B67" s="164"/>
      <c r="C67" s="542" t="s">
        <v>7</v>
      </c>
      <c r="D67" s="542"/>
      <c r="E67" s="542"/>
      <c r="F67" s="542"/>
      <c r="G67" s="542"/>
      <c r="H67" s="169"/>
      <c r="I67" s="168" t="s">
        <v>8</v>
      </c>
      <c r="J67" s="169"/>
      <c r="K67" s="542" t="s">
        <v>48</v>
      </c>
      <c r="L67" s="542"/>
      <c r="M67" s="542"/>
    </row>
    <row r="68" spans="1:13" ht="15.75">
      <c r="A68" s="164"/>
      <c r="B68" s="164"/>
      <c r="C68" s="540">
        <f>Заполнить!$B$16</f>
        <v>0</v>
      </c>
      <c r="D68" s="540"/>
      <c r="E68" s="540"/>
      <c r="F68" s="540"/>
      <c r="G68" s="540"/>
      <c r="H68" s="166"/>
      <c r="I68" s="167"/>
      <c r="J68" s="166"/>
      <c r="K68" s="541">
        <f>Заполнить!$H$16</f>
        <v>0</v>
      </c>
      <c r="L68" s="541"/>
      <c r="M68" s="541"/>
    </row>
    <row r="69" spans="1:13" ht="12.75">
      <c r="A69" s="164"/>
      <c r="B69" s="164"/>
      <c r="C69" s="542" t="s">
        <v>7</v>
      </c>
      <c r="D69" s="542"/>
      <c r="E69" s="542"/>
      <c r="F69" s="542"/>
      <c r="G69" s="542"/>
      <c r="H69" s="169"/>
      <c r="I69" s="168" t="s">
        <v>8</v>
      </c>
      <c r="J69" s="169"/>
      <c r="K69" s="542" t="s">
        <v>48</v>
      </c>
      <c r="L69" s="542"/>
      <c r="M69" s="542"/>
    </row>
    <row r="70" spans="1:13" ht="15.75">
      <c r="A70" s="164"/>
      <c r="B70" s="164"/>
      <c r="C70" s="540">
        <f>Заполнить!$B$17</f>
        <v>0</v>
      </c>
      <c r="D70" s="540"/>
      <c r="E70" s="540"/>
      <c r="F70" s="540"/>
      <c r="G70" s="540"/>
      <c r="H70" s="166"/>
      <c r="I70" s="167"/>
      <c r="J70" s="166"/>
      <c r="K70" s="541">
        <f>Заполнить!$H$17</f>
        <v>0</v>
      </c>
      <c r="L70" s="541"/>
      <c r="M70" s="541"/>
    </row>
    <row r="71" spans="1:13" ht="12.75">
      <c r="A71" s="164"/>
      <c r="B71" s="164"/>
      <c r="C71" s="542" t="s">
        <v>7</v>
      </c>
      <c r="D71" s="542"/>
      <c r="E71" s="542"/>
      <c r="F71" s="542"/>
      <c r="G71" s="542"/>
      <c r="H71" s="169"/>
      <c r="I71" s="168" t="s">
        <v>8</v>
      </c>
      <c r="J71" s="169"/>
      <c r="K71" s="542" t="s">
        <v>48</v>
      </c>
      <c r="L71" s="542"/>
      <c r="M71" s="542"/>
    </row>
    <row r="72" spans="1:13" ht="15.75" hidden="1">
      <c r="A72" s="164"/>
      <c r="B72" s="164"/>
      <c r="C72" s="540">
        <f>Заполнить!$B$18</f>
        <v>0</v>
      </c>
      <c r="D72" s="540"/>
      <c r="E72" s="540"/>
      <c r="F72" s="540"/>
      <c r="G72" s="540"/>
      <c r="H72" s="166"/>
      <c r="I72" s="167"/>
      <c r="J72" s="166"/>
      <c r="K72" s="541">
        <f>Заполнить!$H$18</f>
        <v>0</v>
      </c>
      <c r="L72" s="541"/>
      <c r="M72" s="541"/>
    </row>
    <row r="73" spans="1:13" ht="12.75" hidden="1">
      <c r="A73" s="164"/>
      <c r="B73" s="164"/>
      <c r="C73" s="542" t="s">
        <v>7</v>
      </c>
      <c r="D73" s="542"/>
      <c r="E73" s="542"/>
      <c r="F73" s="542"/>
      <c r="G73" s="542"/>
      <c r="H73" s="169"/>
      <c r="I73" s="168" t="s">
        <v>8</v>
      </c>
      <c r="J73" s="169"/>
      <c r="K73" s="542" t="s">
        <v>48</v>
      </c>
      <c r="L73" s="542"/>
      <c r="M73" s="542"/>
    </row>
    <row r="74" spans="1:13" ht="15.75" hidden="1">
      <c r="A74" s="164"/>
      <c r="B74" s="164"/>
      <c r="C74" s="540">
        <f>Заполнить!$B$19</f>
        <v>0</v>
      </c>
      <c r="D74" s="540"/>
      <c r="E74" s="540"/>
      <c r="F74" s="540"/>
      <c r="G74" s="540"/>
      <c r="H74" s="166"/>
      <c r="I74" s="167"/>
      <c r="J74" s="166"/>
      <c r="K74" s="541">
        <f>Заполнить!$H$19</f>
        <v>0</v>
      </c>
      <c r="L74" s="541"/>
      <c r="M74" s="541"/>
    </row>
    <row r="75" spans="1:13" ht="12.75" hidden="1">
      <c r="A75" s="164"/>
      <c r="B75" s="164"/>
      <c r="C75" s="542" t="s">
        <v>7</v>
      </c>
      <c r="D75" s="542"/>
      <c r="E75" s="542"/>
      <c r="F75" s="542"/>
      <c r="G75" s="542"/>
      <c r="H75" s="169"/>
      <c r="I75" s="168" t="s">
        <v>8</v>
      </c>
      <c r="J75" s="169"/>
      <c r="K75" s="542" t="s">
        <v>48</v>
      </c>
      <c r="L75" s="542"/>
      <c r="M75" s="542"/>
    </row>
    <row r="76" spans="1:13" ht="15.75" hidden="1">
      <c r="A76" s="164"/>
      <c r="B76" s="164"/>
      <c r="C76" s="540">
        <f>Заполнить!$B$20</f>
        <v>0</v>
      </c>
      <c r="D76" s="540"/>
      <c r="E76" s="540"/>
      <c r="F76" s="540"/>
      <c r="G76" s="540"/>
      <c r="H76" s="166"/>
      <c r="I76" s="167"/>
      <c r="J76" s="166"/>
      <c r="K76" s="541">
        <f>Заполнить!$H$20</f>
        <v>0</v>
      </c>
      <c r="L76" s="541"/>
      <c r="M76" s="541"/>
    </row>
    <row r="77" spans="1:13" ht="12.75" hidden="1">
      <c r="A77" s="164"/>
      <c r="B77" s="164"/>
      <c r="C77" s="542" t="s">
        <v>7</v>
      </c>
      <c r="D77" s="542"/>
      <c r="E77" s="542"/>
      <c r="F77" s="542"/>
      <c r="G77" s="542"/>
      <c r="H77" s="169"/>
      <c r="I77" s="168" t="s">
        <v>8</v>
      </c>
      <c r="J77" s="169"/>
      <c r="K77" s="542" t="s">
        <v>48</v>
      </c>
      <c r="L77" s="542"/>
      <c r="M77" s="542"/>
    </row>
    <row r="78" spans="1:13" ht="15.75" hidden="1">
      <c r="A78" s="164"/>
      <c r="B78" s="164"/>
      <c r="C78" s="540">
        <f>Заполнить!$B$21</f>
        <v>0</v>
      </c>
      <c r="D78" s="540"/>
      <c r="E78" s="540"/>
      <c r="F78" s="540"/>
      <c r="G78" s="540"/>
      <c r="H78" s="166"/>
      <c r="I78" s="167"/>
      <c r="J78" s="166"/>
      <c r="K78" s="541">
        <f>Заполнить!$H$21</f>
        <v>0</v>
      </c>
      <c r="L78" s="541"/>
      <c r="M78" s="541"/>
    </row>
    <row r="79" spans="1:13" ht="12.75" hidden="1">
      <c r="A79" s="164"/>
      <c r="B79" s="164"/>
      <c r="C79" s="542" t="s">
        <v>7</v>
      </c>
      <c r="D79" s="542"/>
      <c r="E79" s="542"/>
      <c r="F79" s="542"/>
      <c r="G79" s="542"/>
      <c r="H79" s="169"/>
      <c r="I79" s="168" t="s">
        <v>8</v>
      </c>
      <c r="J79" s="169"/>
      <c r="K79" s="542" t="s">
        <v>48</v>
      </c>
      <c r="L79" s="542"/>
      <c r="M79" s="542"/>
    </row>
    <row r="80" spans="1:13" ht="15.75" hidden="1">
      <c r="A80" s="164"/>
      <c r="B80" s="164"/>
      <c r="C80" s="540">
        <f>Заполнить!$B$22</f>
        <v>0</v>
      </c>
      <c r="D80" s="540"/>
      <c r="E80" s="540"/>
      <c r="F80" s="540"/>
      <c r="G80" s="540"/>
      <c r="H80" s="166"/>
      <c r="I80" s="167"/>
      <c r="J80" s="166"/>
      <c r="K80" s="541">
        <f>Заполнить!$H$22</f>
        <v>0</v>
      </c>
      <c r="L80" s="541"/>
      <c r="M80" s="541"/>
    </row>
    <row r="81" spans="1:13" ht="12.75" hidden="1">
      <c r="A81" s="164"/>
      <c r="B81" s="164"/>
      <c r="C81" s="542" t="s">
        <v>7</v>
      </c>
      <c r="D81" s="542"/>
      <c r="E81" s="542"/>
      <c r="F81" s="542"/>
      <c r="G81" s="542"/>
      <c r="H81" s="169"/>
      <c r="I81" s="168" t="s">
        <v>8</v>
      </c>
      <c r="J81" s="169"/>
      <c r="K81" s="542" t="s">
        <v>48</v>
      </c>
      <c r="L81" s="542"/>
      <c r="M81" s="542"/>
    </row>
    <row r="82" spans="1:13" ht="15.75" hidden="1">
      <c r="A82" s="164"/>
      <c r="B82" s="164"/>
      <c r="C82" s="540">
        <f>Заполнить!$B$23</f>
        <v>0</v>
      </c>
      <c r="D82" s="540"/>
      <c r="E82" s="540"/>
      <c r="F82" s="540"/>
      <c r="G82" s="540"/>
      <c r="H82" s="166"/>
      <c r="I82" s="167"/>
      <c r="J82" s="166"/>
      <c r="K82" s="541">
        <f>Заполнить!$H$23</f>
        <v>0</v>
      </c>
      <c r="L82" s="541"/>
      <c r="M82" s="541"/>
    </row>
    <row r="83" spans="1:13" ht="12.75" hidden="1">
      <c r="A83" s="164"/>
      <c r="B83" s="164"/>
      <c r="C83" s="542" t="s">
        <v>7</v>
      </c>
      <c r="D83" s="542"/>
      <c r="E83" s="542"/>
      <c r="F83" s="542"/>
      <c r="G83" s="542"/>
      <c r="H83" s="169"/>
      <c r="I83" s="168" t="s">
        <v>8</v>
      </c>
      <c r="J83" s="169"/>
      <c r="K83" s="542" t="s">
        <v>48</v>
      </c>
      <c r="L83" s="542"/>
      <c r="M83" s="542"/>
    </row>
    <row r="84" spans="1:13" ht="15.75" hidden="1">
      <c r="A84" s="164"/>
      <c r="B84" s="164"/>
      <c r="C84" s="540">
        <f>Заполнить!$B$24</f>
        <v>0</v>
      </c>
      <c r="D84" s="540"/>
      <c r="E84" s="540"/>
      <c r="F84" s="540"/>
      <c r="G84" s="540"/>
      <c r="H84" s="166"/>
      <c r="I84" s="167"/>
      <c r="J84" s="166"/>
      <c r="K84" s="541">
        <f>Заполнить!$H$24</f>
        <v>0</v>
      </c>
      <c r="L84" s="541"/>
      <c r="M84" s="541"/>
    </row>
    <row r="85" spans="1:13" ht="12.75" hidden="1">
      <c r="A85" s="164"/>
      <c r="B85" s="164"/>
      <c r="C85" s="542" t="s">
        <v>7</v>
      </c>
      <c r="D85" s="542"/>
      <c r="E85" s="542"/>
      <c r="F85" s="542"/>
      <c r="G85" s="542"/>
      <c r="H85" s="169"/>
      <c r="I85" s="168" t="s">
        <v>8</v>
      </c>
      <c r="J85" s="169"/>
      <c r="K85" s="542" t="s">
        <v>48</v>
      </c>
      <c r="L85" s="542"/>
      <c r="M85" s="542"/>
    </row>
    <row r="86" spans="1:13" ht="15.75" hidden="1">
      <c r="A86" s="164"/>
      <c r="B86" s="164"/>
      <c r="C86" s="540">
        <f>Заполнить!$B$25</f>
        <v>0</v>
      </c>
      <c r="D86" s="540"/>
      <c r="E86" s="540"/>
      <c r="F86" s="540"/>
      <c r="G86" s="540"/>
      <c r="H86" s="166"/>
      <c r="I86" s="167"/>
      <c r="J86" s="166"/>
      <c r="K86" s="541">
        <f>Заполнить!$H$25</f>
        <v>0</v>
      </c>
      <c r="L86" s="541"/>
      <c r="M86" s="541"/>
    </row>
    <row r="87" spans="1:13" ht="12.75" hidden="1">
      <c r="A87" s="164"/>
      <c r="B87" s="164"/>
      <c r="C87" s="542" t="s">
        <v>7</v>
      </c>
      <c r="D87" s="542"/>
      <c r="E87" s="542"/>
      <c r="F87" s="542"/>
      <c r="G87" s="542"/>
      <c r="H87" s="169"/>
      <c r="I87" s="168" t="s">
        <v>8</v>
      </c>
      <c r="J87" s="169"/>
      <c r="K87" s="542" t="s">
        <v>48</v>
      </c>
      <c r="L87" s="542"/>
      <c r="M87" s="542"/>
    </row>
    <row r="88" spans="1:13" ht="15.75" hidden="1">
      <c r="A88" s="164"/>
      <c r="B88" s="164"/>
      <c r="C88" s="540">
        <f>Заполнить!$B$26</f>
        <v>0</v>
      </c>
      <c r="D88" s="540"/>
      <c r="E88" s="540"/>
      <c r="F88" s="540"/>
      <c r="G88" s="540"/>
      <c r="H88" s="166"/>
      <c r="I88" s="167"/>
      <c r="J88" s="166"/>
      <c r="K88" s="541">
        <f>Заполнить!$H$26</f>
        <v>0</v>
      </c>
      <c r="L88" s="541"/>
      <c r="M88" s="541"/>
    </row>
    <row r="89" spans="1:13" ht="12.75" hidden="1">
      <c r="A89" s="161"/>
      <c r="B89" s="161"/>
      <c r="C89" s="542" t="s">
        <v>7</v>
      </c>
      <c r="D89" s="542"/>
      <c r="E89" s="542"/>
      <c r="F89" s="542"/>
      <c r="G89" s="542"/>
      <c r="H89" s="169"/>
      <c r="I89" s="168" t="s">
        <v>8</v>
      </c>
      <c r="J89" s="169"/>
      <c r="K89" s="542" t="s">
        <v>48</v>
      </c>
      <c r="L89" s="542"/>
      <c r="M89" s="542"/>
    </row>
  </sheetData>
  <sheetProtection/>
  <mergeCells count="90">
    <mergeCell ref="C89:G89"/>
    <mergeCell ref="K89:M89"/>
    <mergeCell ref="C86:G86"/>
    <mergeCell ref="K86:M86"/>
    <mergeCell ref="C87:G87"/>
    <mergeCell ref="K87:M87"/>
    <mergeCell ref="C88:G88"/>
    <mergeCell ref="K88:M88"/>
    <mergeCell ref="C83:G83"/>
    <mergeCell ref="K83:M83"/>
    <mergeCell ref="C84:G84"/>
    <mergeCell ref="K84:M84"/>
    <mergeCell ref="C85:G85"/>
    <mergeCell ref="K85:M85"/>
    <mergeCell ref="C80:G80"/>
    <mergeCell ref="K80:M80"/>
    <mergeCell ref="C81:G81"/>
    <mergeCell ref="K81:M81"/>
    <mergeCell ref="C82:G82"/>
    <mergeCell ref="K82:M82"/>
    <mergeCell ref="C77:G77"/>
    <mergeCell ref="K77:M77"/>
    <mergeCell ref="C78:G78"/>
    <mergeCell ref="K78:M78"/>
    <mergeCell ref="C79:G79"/>
    <mergeCell ref="K79:M79"/>
    <mergeCell ref="C74:G74"/>
    <mergeCell ref="K74:M74"/>
    <mergeCell ref="C75:G75"/>
    <mergeCell ref="K75:M75"/>
    <mergeCell ref="C76:G76"/>
    <mergeCell ref="K76:M76"/>
    <mergeCell ref="C71:G71"/>
    <mergeCell ref="K71:M71"/>
    <mergeCell ref="C72:G72"/>
    <mergeCell ref="K72:M72"/>
    <mergeCell ref="C73:G73"/>
    <mergeCell ref="K73:M73"/>
    <mergeCell ref="C68:G68"/>
    <mergeCell ref="K68:M68"/>
    <mergeCell ref="C69:G69"/>
    <mergeCell ref="K69:M69"/>
    <mergeCell ref="C70:G70"/>
    <mergeCell ref="K70:M70"/>
    <mergeCell ref="C65:G65"/>
    <mergeCell ref="K65:M65"/>
    <mergeCell ref="C66:G66"/>
    <mergeCell ref="K66:M66"/>
    <mergeCell ref="C67:G67"/>
    <mergeCell ref="K67:M67"/>
    <mergeCell ref="C62:G62"/>
    <mergeCell ref="K62:M62"/>
    <mergeCell ref="C63:G63"/>
    <mergeCell ref="K63:M63"/>
    <mergeCell ref="C64:G64"/>
    <mergeCell ref="K64:M64"/>
    <mergeCell ref="C61:G61"/>
    <mergeCell ref="K61:M61"/>
    <mergeCell ref="A52:R52"/>
    <mergeCell ref="H43:I43"/>
    <mergeCell ref="A56:R56"/>
    <mergeCell ref="C42:C44"/>
    <mergeCell ref="N42:O43"/>
    <mergeCell ref="A53:R53"/>
    <mergeCell ref="A57:R57"/>
    <mergeCell ref="A39:R40"/>
    <mergeCell ref="C60:G60"/>
    <mergeCell ref="K60:M60"/>
    <mergeCell ref="A55:R55"/>
    <mergeCell ref="L42:M43"/>
    <mergeCell ref="P42:Q43"/>
    <mergeCell ref="F43:G43"/>
    <mergeCell ref="A2:C2"/>
    <mergeCell ref="A3:C3"/>
    <mergeCell ref="O5:R5"/>
    <mergeCell ref="O6:R6"/>
    <mergeCell ref="O7:R7"/>
    <mergeCell ref="A14:R14"/>
    <mergeCell ref="A11:R11"/>
    <mergeCell ref="A12:R12"/>
    <mergeCell ref="A15:R16"/>
    <mergeCell ref="A42:A44"/>
    <mergeCell ref="B42:B44"/>
    <mergeCell ref="O9:R9"/>
    <mergeCell ref="A58:R58"/>
    <mergeCell ref="D42:E43"/>
    <mergeCell ref="J42:K43"/>
    <mergeCell ref="O10:R10"/>
    <mergeCell ref="R42:R44"/>
    <mergeCell ref="F42:I42"/>
  </mergeCells>
  <printOptions/>
  <pageMargins left="0.19" right="0.16" top="0.49" bottom="0.32" header="0.3" footer="0.19"/>
  <pageSetup horizontalDpi="600" verticalDpi="600" orientation="landscape" paperSize="9" scale="74"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3"/>
  <dimension ref="A1:K76"/>
  <sheetViews>
    <sheetView zoomScalePageLayoutView="0" workbookViewId="0" topLeftCell="A13">
      <selection activeCell="C10" sqref="C10:J10"/>
    </sheetView>
  </sheetViews>
  <sheetFormatPr defaultColWidth="9.00390625" defaultRowHeight="12.75"/>
  <cols>
    <col min="1" max="16384" width="9.125" style="1" customWidth="1"/>
  </cols>
  <sheetData>
    <row r="1" spans="7:10" ht="12.75">
      <c r="G1" s="682" t="s">
        <v>457</v>
      </c>
      <c r="H1" s="682"/>
      <c r="I1" s="682"/>
      <c r="J1" s="682"/>
    </row>
    <row r="2" spans="1:10" ht="15.75">
      <c r="A2" s="109"/>
      <c r="G2" s="682"/>
      <c r="H2" s="682"/>
      <c r="I2" s="682"/>
      <c r="J2" s="682"/>
    </row>
    <row r="3" spans="1:10" ht="12.75">
      <c r="A3" s="517" t="str">
        <f>Заполнить!$B$3</f>
        <v>Петрівська селищна рада</v>
      </c>
      <c r="B3" s="517"/>
      <c r="C3" s="517"/>
      <c r="D3" s="517"/>
      <c r="E3" s="517"/>
      <c r="G3" s="682"/>
      <c r="H3" s="682"/>
      <c r="I3" s="682"/>
      <c r="J3" s="682"/>
    </row>
    <row r="4" spans="1:5" ht="12.75">
      <c r="A4" s="562" t="s">
        <v>47</v>
      </c>
      <c r="B4" s="562"/>
      <c r="C4" s="562"/>
      <c r="D4" s="562"/>
      <c r="E4" s="562"/>
    </row>
    <row r="5" ht="15.75">
      <c r="A5" s="6"/>
    </row>
    <row r="6" spans="1:10" ht="15.75">
      <c r="A6" s="527" t="s">
        <v>443</v>
      </c>
      <c r="B6" s="527"/>
      <c r="C6" s="527"/>
      <c r="D6" s="527"/>
      <c r="E6" s="527"/>
      <c r="F6" s="527"/>
      <c r="G6" s="527"/>
      <c r="H6" s="527"/>
      <c r="I6" s="527"/>
      <c r="J6" s="527"/>
    </row>
    <row r="7" spans="1:10" ht="15.75">
      <c r="A7" s="527" t="s">
        <v>444</v>
      </c>
      <c r="B7" s="527"/>
      <c r="C7" s="527"/>
      <c r="D7" s="527"/>
      <c r="E7" s="527"/>
      <c r="F7" s="527"/>
      <c r="G7" s="527"/>
      <c r="H7" s="527"/>
      <c r="I7" s="527"/>
      <c r="J7" s="527"/>
    </row>
    <row r="8" spans="1:10" ht="15.75">
      <c r="A8" s="615" t="str">
        <f>Заполнить!B6</f>
        <v>«21» грудня 2019 р. №</v>
      </c>
      <c r="B8" s="615"/>
      <c r="C8" s="615"/>
      <c r="D8" s="615"/>
      <c r="E8" s="615"/>
      <c r="F8" s="615"/>
      <c r="G8" s="615"/>
      <c r="H8" s="615"/>
      <c r="I8" s="615"/>
      <c r="J8" s="615"/>
    </row>
    <row r="9" ht="9" customHeight="1">
      <c r="A9" s="109"/>
    </row>
    <row r="10" spans="1:10" ht="15.75">
      <c r="A10" s="94" t="s">
        <v>456</v>
      </c>
      <c r="C10" s="543"/>
      <c r="D10" s="543"/>
      <c r="E10" s="543"/>
      <c r="F10" s="543"/>
      <c r="G10" s="543"/>
      <c r="H10" s="543"/>
      <c r="I10" s="543"/>
      <c r="J10" s="543"/>
    </row>
    <row r="11" ht="15.75">
      <c r="A11" s="6"/>
    </row>
    <row r="12" spans="1:10" ht="15.75">
      <c r="A12" s="615" t="s">
        <v>4</v>
      </c>
      <c r="B12" s="615"/>
      <c r="C12" s="615"/>
      <c r="D12" s="615"/>
      <c r="E12" s="615"/>
      <c r="F12" s="615"/>
      <c r="G12" s="615"/>
      <c r="H12" s="615"/>
      <c r="I12" s="615"/>
      <c r="J12" s="615"/>
    </row>
    <row r="13" spans="1:10" ht="42.75" customHeight="1">
      <c r="A13" s="522" t="s">
        <v>445</v>
      </c>
      <c r="B13" s="522"/>
      <c r="C13" s="522"/>
      <c r="D13" s="522"/>
      <c r="E13" s="522"/>
      <c r="F13" s="522"/>
      <c r="G13" s="522"/>
      <c r="H13" s="522"/>
      <c r="I13" s="522"/>
      <c r="J13" s="522"/>
    </row>
    <row r="14" ht="15.75">
      <c r="A14" s="6"/>
    </row>
    <row r="15" spans="1:3" ht="12.75">
      <c r="A15" s="30" t="s">
        <v>6</v>
      </c>
      <c r="B15" s="30"/>
      <c r="C15" s="38"/>
    </row>
    <row r="16" spans="1:10" ht="12.75">
      <c r="A16" s="544"/>
      <c r="B16" s="544"/>
      <c r="C16" s="544"/>
      <c r="D16" s="544"/>
      <c r="E16" s="26"/>
      <c r="F16" s="73"/>
      <c r="G16" s="26"/>
      <c r="H16" s="605"/>
      <c r="I16" s="605"/>
      <c r="J16" s="605"/>
    </row>
    <row r="17" spans="1:10" ht="12.75">
      <c r="A17" s="624" t="s">
        <v>7</v>
      </c>
      <c r="B17" s="624"/>
      <c r="C17" s="624"/>
      <c r="D17" s="624"/>
      <c r="F17" s="28" t="s">
        <v>8</v>
      </c>
      <c r="G17" s="27"/>
      <c r="H17" s="562" t="s">
        <v>446</v>
      </c>
      <c r="I17" s="562"/>
      <c r="J17" s="562"/>
    </row>
    <row r="18" spans="1:3" ht="12.75">
      <c r="A18" s="116"/>
      <c r="B18" s="116"/>
      <c r="C18" s="116"/>
    </row>
    <row r="19" spans="1:10" ht="12.75">
      <c r="A19" s="522" t="str">
        <f>CONCATENATE("На підставі наказу (розпорядження) від ",Заполнить!B5," проведена інвентаризація коштів за станом на ",Заполнить!B7)</f>
        <v>На підставі наказу (розпорядження) від «21» грудня 2019 р. № проведена інвентаризація коштів за станом на </v>
      </c>
      <c r="B19" s="522"/>
      <c r="C19" s="522"/>
      <c r="D19" s="522"/>
      <c r="E19" s="522"/>
      <c r="F19" s="522"/>
      <c r="G19" s="522"/>
      <c r="H19" s="522"/>
      <c r="I19" s="522"/>
      <c r="J19" s="522"/>
    </row>
    <row r="20" spans="1:10" ht="15.75" customHeight="1">
      <c r="A20" s="522"/>
      <c r="B20" s="522"/>
      <c r="C20" s="522"/>
      <c r="D20" s="522"/>
      <c r="E20" s="522"/>
      <c r="F20" s="522"/>
      <c r="G20" s="522"/>
      <c r="H20" s="522"/>
      <c r="I20" s="522"/>
      <c r="J20" s="522"/>
    </row>
    <row r="21" ht="15.75">
      <c r="A21" s="6"/>
    </row>
    <row r="22" ht="15.75">
      <c r="A22" s="6" t="s">
        <v>447</v>
      </c>
    </row>
    <row r="23" ht="15.75">
      <c r="A23" s="6" t="s">
        <v>461</v>
      </c>
    </row>
    <row r="24" ht="15.75">
      <c r="A24" s="6" t="s">
        <v>461</v>
      </c>
    </row>
    <row r="25" ht="15.75">
      <c r="A25" s="6" t="s">
        <v>461</v>
      </c>
    </row>
    <row r="26" ht="15.75">
      <c r="A26" s="6" t="s">
        <v>461</v>
      </c>
    </row>
    <row r="27" ht="15.75">
      <c r="A27" s="6" t="s">
        <v>462</v>
      </c>
    </row>
    <row r="28" spans="1:10" ht="15.75">
      <c r="A28" s="683"/>
      <c r="B28" s="683"/>
      <c r="C28" s="683"/>
      <c r="D28" s="683"/>
      <c r="E28" s="683"/>
      <c r="F28" s="683"/>
      <c r="G28" s="683"/>
      <c r="H28" s="683"/>
      <c r="I28" s="683"/>
      <c r="J28" s="683"/>
    </row>
    <row r="29" spans="1:10" ht="12.75">
      <c r="A29" s="632" t="s">
        <v>448</v>
      </c>
      <c r="B29" s="632"/>
      <c r="C29" s="632"/>
      <c r="D29" s="632"/>
      <c r="E29" s="632"/>
      <c r="F29" s="632"/>
      <c r="G29" s="632"/>
      <c r="H29" s="632"/>
      <c r="I29" s="632"/>
      <c r="J29" s="632"/>
    </row>
    <row r="30" ht="9" customHeight="1">
      <c r="A30" s="6"/>
    </row>
    <row r="31" ht="15.75">
      <c r="A31" s="6" t="s">
        <v>449</v>
      </c>
    </row>
    <row r="32" ht="9" customHeight="1">
      <c r="A32" s="6"/>
    </row>
    <row r="33" ht="15.75">
      <c r="A33" s="6" t="s">
        <v>450</v>
      </c>
    </row>
    <row r="34" ht="15.75">
      <c r="A34" s="6"/>
    </row>
    <row r="35" spans="1:11" ht="15.75">
      <c r="A35" s="163" t="s">
        <v>126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</row>
    <row r="36" spans="1:11" ht="12.75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</row>
    <row r="37" spans="1:11" ht="15.75">
      <c r="A37" s="540">
        <f>Заполнить!B44</f>
        <v>0</v>
      </c>
      <c r="B37" s="540"/>
      <c r="C37" s="540"/>
      <c r="D37" s="540"/>
      <c r="E37" s="540"/>
      <c r="F37" s="164"/>
      <c r="G37" s="175"/>
      <c r="H37" s="164"/>
      <c r="I37" s="541"/>
      <c r="J37" s="541"/>
      <c r="K37" s="173"/>
    </row>
    <row r="38" spans="1:11" ht="12.75">
      <c r="A38" s="542" t="s">
        <v>7</v>
      </c>
      <c r="B38" s="542"/>
      <c r="C38" s="542"/>
      <c r="D38" s="542"/>
      <c r="E38" s="542"/>
      <c r="F38" s="169"/>
      <c r="G38" s="168" t="s">
        <v>8</v>
      </c>
      <c r="H38" s="169"/>
      <c r="I38" s="688" t="s">
        <v>446</v>
      </c>
      <c r="J38" s="688"/>
      <c r="K38" s="174"/>
    </row>
    <row r="39" spans="1:11" ht="12.75">
      <c r="A39" s="164"/>
      <c r="B39" s="164"/>
      <c r="C39" s="164"/>
      <c r="D39" s="164"/>
      <c r="E39" s="164"/>
      <c r="F39" s="164"/>
      <c r="G39" s="164"/>
      <c r="H39" s="164"/>
      <c r="I39" s="687"/>
      <c r="J39" s="687"/>
      <c r="K39" s="164"/>
    </row>
    <row r="40" spans="1:11" ht="15.75">
      <c r="A40" s="163" t="s">
        <v>127</v>
      </c>
      <c r="B40" s="164"/>
      <c r="C40" s="164"/>
      <c r="D40" s="164"/>
      <c r="E40" s="164"/>
      <c r="F40" s="164"/>
      <c r="G40" s="164"/>
      <c r="H40" s="164"/>
      <c r="I40" s="687"/>
      <c r="J40" s="687"/>
      <c r="K40" s="164"/>
    </row>
    <row r="41" spans="1:11" ht="15.75">
      <c r="A41" s="540">
        <f>Заполнить!B45</f>
        <v>0</v>
      </c>
      <c r="B41" s="540"/>
      <c r="C41" s="540"/>
      <c r="D41" s="540"/>
      <c r="E41" s="540"/>
      <c r="F41" s="164"/>
      <c r="G41" s="175"/>
      <c r="H41" s="164"/>
      <c r="I41" s="541"/>
      <c r="J41" s="541"/>
      <c r="K41" s="173"/>
    </row>
    <row r="42" spans="1:11" ht="12.75">
      <c r="A42" s="542" t="s">
        <v>7</v>
      </c>
      <c r="B42" s="542"/>
      <c r="C42" s="542"/>
      <c r="D42" s="542"/>
      <c r="E42" s="542"/>
      <c r="F42" s="169"/>
      <c r="G42" s="168" t="s">
        <v>8</v>
      </c>
      <c r="H42" s="169"/>
      <c r="I42" s="688" t="s">
        <v>446</v>
      </c>
      <c r="J42" s="688"/>
      <c r="K42" s="174"/>
    </row>
    <row r="43" spans="1:11" ht="12.75">
      <c r="A43" s="164"/>
      <c r="B43" s="164"/>
      <c r="C43" s="164"/>
      <c r="D43" s="164"/>
      <c r="E43" s="164"/>
      <c r="F43" s="164"/>
      <c r="G43" s="164"/>
      <c r="H43" s="164"/>
      <c r="I43" s="687"/>
      <c r="J43" s="687"/>
      <c r="K43" s="164"/>
    </row>
    <row r="44" spans="1:11" ht="15.75">
      <c r="A44" s="540">
        <f>Заполнить!B46</f>
        <v>0</v>
      </c>
      <c r="B44" s="540"/>
      <c r="C44" s="540"/>
      <c r="D44" s="540"/>
      <c r="E44" s="540"/>
      <c r="F44" s="164"/>
      <c r="G44" s="175"/>
      <c r="H44" s="164"/>
      <c r="I44" s="541"/>
      <c r="J44" s="541"/>
      <c r="K44" s="173"/>
    </row>
    <row r="45" spans="1:11" ht="12.75">
      <c r="A45" s="542" t="s">
        <v>7</v>
      </c>
      <c r="B45" s="542"/>
      <c r="C45" s="542"/>
      <c r="D45" s="542"/>
      <c r="E45" s="542"/>
      <c r="F45" s="169"/>
      <c r="G45" s="168" t="s">
        <v>8</v>
      </c>
      <c r="H45" s="169"/>
      <c r="I45" s="688" t="s">
        <v>446</v>
      </c>
      <c r="J45" s="688"/>
      <c r="K45" s="174"/>
    </row>
    <row r="46" spans="1:11" ht="12.75">
      <c r="A46" s="164"/>
      <c r="B46" s="164"/>
      <c r="C46" s="164"/>
      <c r="D46" s="164"/>
      <c r="E46" s="164"/>
      <c r="F46" s="164"/>
      <c r="G46" s="164"/>
      <c r="H46" s="164"/>
      <c r="I46" s="687"/>
      <c r="J46" s="687"/>
      <c r="K46" s="164"/>
    </row>
    <row r="47" spans="1:11" ht="15.75">
      <c r="A47" s="540">
        <f>Заполнить!B47</f>
        <v>0</v>
      </c>
      <c r="B47" s="540"/>
      <c r="C47" s="540"/>
      <c r="D47" s="540"/>
      <c r="E47" s="540"/>
      <c r="F47" s="164"/>
      <c r="G47" s="175"/>
      <c r="H47" s="164"/>
      <c r="I47" s="541"/>
      <c r="J47" s="541"/>
      <c r="K47" s="173"/>
    </row>
    <row r="48" spans="1:11" ht="12.75">
      <c r="A48" s="542" t="s">
        <v>7</v>
      </c>
      <c r="B48" s="542"/>
      <c r="C48" s="542"/>
      <c r="D48" s="542"/>
      <c r="E48" s="542"/>
      <c r="F48" s="169"/>
      <c r="G48" s="168" t="s">
        <v>8</v>
      </c>
      <c r="H48" s="169"/>
      <c r="I48" s="688" t="s">
        <v>446</v>
      </c>
      <c r="J48" s="688"/>
      <c r="K48" s="174"/>
    </row>
    <row r="49" spans="1:11" ht="12.75">
      <c r="A49" s="164"/>
      <c r="B49" s="164"/>
      <c r="C49" s="164"/>
      <c r="D49" s="164"/>
      <c r="E49" s="164"/>
      <c r="F49" s="164"/>
      <c r="G49" s="164"/>
      <c r="H49" s="164"/>
      <c r="I49" s="687"/>
      <c r="J49" s="687"/>
      <c r="K49" s="164"/>
    </row>
    <row r="50" spans="1:11" ht="15.75">
      <c r="A50" s="540">
        <f>Заполнить!B48</f>
        <v>0</v>
      </c>
      <c r="B50" s="540"/>
      <c r="C50" s="540"/>
      <c r="D50" s="540"/>
      <c r="E50" s="540"/>
      <c r="F50" s="164"/>
      <c r="G50" s="175"/>
      <c r="H50" s="164"/>
      <c r="I50" s="541"/>
      <c r="J50" s="541"/>
      <c r="K50" s="173"/>
    </row>
    <row r="51" spans="1:11" ht="12.75">
      <c r="A51" s="542" t="s">
        <v>7</v>
      </c>
      <c r="B51" s="542"/>
      <c r="C51" s="542"/>
      <c r="D51" s="542"/>
      <c r="E51" s="542"/>
      <c r="F51" s="169"/>
      <c r="G51" s="168" t="s">
        <v>8</v>
      </c>
      <c r="H51" s="169"/>
      <c r="I51" s="688" t="s">
        <v>446</v>
      </c>
      <c r="J51" s="688"/>
      <c r="K51" s="174"/>
    </row>
    <row r="52" spans="1:11" ht="15.75">
      <c r="A52" s="182"/>
      <c r="B52" s="161"/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0" ht="75.75" customHeight="1">
      <c r="A53" s="522" t="s">
        <v>451</v>
      </c>
      <c r="B53" s="522"/>
      <c r="C53" s="522"/>
      <c r="D53" s="522"/>
      <c r="E53" s="522"/>
      <c r="F53" s="522"/>
      <c r="G53" s="522"/>
      <c r="H53" s="522"/>
      <c r="I53" s="522"/>
      <c r="J53" s="522"/>
    </row>
    <row r="54" ht="15.75">
      <c r="A54" s="6"/>
    </row>
    <row r="55" ht="15.75">
      <c r="A55" s="6" t="s">
        <v>460</v>
      </c>
    </row>
    <row r="56" ht="12.75">
      <c r="G56" s="110" t="s">
        <v>8</v>
      </c>
    </row>
    <row r="57" ht="15.75">
      <c r="A57" s="6" t="s">
        <v>452</v>
      </c>
    </row>
    <row r="58" ht="15.75">
      <c r="A58" s="6"/>
    </row>
    <row r="59" ht="15.75">
      <c r="A59" s="6" t="s">
        <v>459</v>
      </c>
    </row>
    <row r="60" spans="1:10" ht="15.75">
      <c r="A60" s="685"/>
      <c r="B60" s="685"/>
      <c r="C60" s="685"/>
      <c r="D60" s="685"/>
      <c r="E60" s="685"/>
      <c r="F60" s="685"/>
      <c r="G60" s="685"/>
      <c r="H60" s="685"/>
      <c r="I60" s="685"/>
      <c r="J60" s="685"/>
    </row>
    <row r="61" spans="1:10" ht="15.75">
      <c r="A61" s="685"/>
      <c r="B61" s="685"/>
      <c r="C61" s="685"/>
      <c r="D61" s="685"/>
      <c r="E61" s="685"/>
      <c r="F61" s="685"/>
      <c r="G61" s="685"/>
      <c r="H61" s="685"/>
      <c r="I61" s="685"/>
      <c r="J61" s="685"/>
    </row>
    <row r="62" spans="1:10" ht="15.75">
      <c r="A62" s="685"/>
      <c r="B62" s="685"/>
      <c r="C62" s="685"/>
      <c r="D62" s="685"/>
      <c r="E62" s="685"/>
      <c r="F62" s="685"/>
      <c r="G62" s="685"/>
      <c r="H62" s="685"/>
      <c r="I62" s="685"/>
      <c r="J62" s="685"/>
    </row>
    <row r="63" spans="1:10" ht="15.75">
      <c r="A63" s="685"/>
      <c r="B63" s="685"/>
      <c r="C63" s="685"/>
      <c r="D63" s="685"/>
      <c r="E63" s="685"/>
      <c r="F63" s="685"/>
      <c r="G63" s="685"/>
      <c r="H63" s="685"/>
      <c r="I63" s="685"/>
      <c r="J63" s="685"/>
    </row>
    <row r="64" spans="1:10" ht="15.75">
      <c r="A64" s="685"/>
      <c r="B64" s="685"/>
      <c r="C64" s="685"/>
      <c r="D64" s="685"/>
      <c r="E64" s="685"/>
      <c r="F64" s="685"/>
      <c r="G64" s="685"/>
      <c r="H64" s="685"/>
      <c r="I64" s="685"/>
      <c r="J64" s="685"/>
    </row>
    <row r="65" ht="15.75">
      <c r="A65" s="6"/>
    </row>
    <row r="66" ht="15.75">
      <c r="A66" s="6" t="s">
        <v>458</v>
      </c>
    </row>
    <row r="67" ht="15.75">
      <c r="A67" s="6"/>
    </row>
    <row r="68" spans="1:10" ht="15.75">
      <c r="A68" s="524" t="s">
        <v>453</v>
      </c>
      <c r="B68" s="524"/>
      <c r="C68" s="524"/>
      <c r="D68" s="524"/>
      <c r="E68" s="524"/>
      <c r="F68" s="524"/>
      <c r="G68" s="524"/>
      <c r="H68" s="524"/>
      <c r="I68" s="524"/>
      <c r="J68" s="524"/>
    </row>
    <row r="69" spans="1:10" ht="15.75">
      <c r="A69" s="685"/>
      <c r="B69" s="685"/>
      <c r="C69" s="685"/>
      <c r="D69" s="685"/>
      <c r="E69" s="685"/>
      <c r="F69" s="685"/>
      <c r="G69" s="685"/>
      <c r="H69" s="685"/>
      <c r="I69" s="685"/>
      <c r="J69" s="685"/>
    </row>
    <row r="70" spans="1:10" ht="15.75">
      <c r="A70" s="685"/>
      <c r="B70" s="685"/>
      <c r="C70" s="685"/>
      <c r="D70" s="685"/>
      <c r="E70" s="685"/>
      <c r="F70" s="685"/>
      <c r="G70" s="685"/>
      <c r="H70" s="685"/>
      <c r="I70" s="685"/>
      <c r="J70" s="685"/>
    </row>
    <row r="71" spans="1:10" ht="15.75">
      <c r="A71" s="685"/>
      <c r="B71" s="685"/>
      <c r="C71" s="685"/>
      <c r="D71" s="685"/>
      <c r="E71" s="685"/>
      <c r="F71" s="685"/>
      <c r="G71" s="685"/>
      <c r="H71" s="685"/>
      <c r="I71" s="685"/>
      <c r="J71" s="685"/>
    </row>
    <row r="72" spans="1:10" ht="15.75">
      <c r="A72" s="686"/>
      <c r="B72" s="686"/>
      <c r="C72" s="686"/>
      <c r="D72" s="686"/>
      <c r="E72" s="686"/>
      <c r="F72" s="686"/>
      <c r="G72" s="686"/>
      <c r="H72" s="686"/>
      <c r="I72" s="686"/>
      <c r="J72" s="686"/>
    </row>
    <row r="73" ht="15.75">
      <c r="A73" s="6" t="s">
        <v>454</v>
      </c>
    </row>
    <row r="74" ht="15.75">
      <c r="A74" s="6"/>
    </row>
    <row r="75" spans="1:10" ht="15.75" customHeight="1">
      <c r="A75" s="684" t="s">
        <v>455</v>
      </c>
      <c r="B75" s="684"/>
      <c r="C75" s="684"/>
      <c r="D75" s="684"/>
      <c r="E75" s="684"/>
      <c r="F75" s="684"/>
      <c r="G75" s="684"/>
      <c r="H75" s="684"/>
      <c r="I75" s="684"/>
      <c r="J75" s="684"/>
    </row>
    <row r="76" spans="1:10" ht="12.75">
      <c r="A76" s="684"/>
      <c r="B76" s="684"/>
      <c r="C76" s="684"/>
      <c r="D76" s="684"/>
      <c r="E76" s="684"/>
      <c r="F76" s="684"/>
      <c r="G76" s="684"/>
      <c r="H76" s="684"/>
      <c r="I76" s="684"/>
      <c r="J76" s="684"/>
    </row>
  </sheetData>
  <sheetProtection/>
  <mergeCells count="53">
    <mergeCell ref="I51:J51"/>
    <mergeCell ref="I37:J37"/>
    <mergeCell ref="I38:J38"/>
    <mergeCell ref="I39:J39"/>
    <mergeCell ref="I40:J40"/>
    <mergeCell ref="I41:J41"/>
    <mergeCell ref="A50:E50"/>
    <mergeCell ref="A42:E42"/>
    <mergeCell ref="A44:E44"/>
    <mergeCell ref="A45:E45"/>
    <mergeCell ref="I45:J45"/>
    <mergeCell ref="I47:J47"/>
    <mergeCell ref="I48:J48"/>
    <mergeCell ref="I49:J49"/>
    <mergeCell ref="I50:J50"/>
    <mergeCell ref="A51:E51"/>
    <mergeCell ref="I43:J43"/>
    <mergeCell ref="I44:J44"/>
    <mergeCell ref="A47:E47"/>
    <mergeCell ref="I46:J46"/>
    <mergeCell ref="A37:E37"/>
    <mergeCell ref="A38:E38"/>
    <mergeCell ref="A41:E41"/>
    <mergeCell ref="A48:E48"/>
    <mergeCell ref="I42:J42"/>
    <mergeCell ref="A63:J63"/>
    <mergeCell ref="A64:J64"/>
    <mergeCell ref="A53:J53"/>
    <mergeCell ref="A60:J60"/>
    <mergeCell ref="A61:J61"/>
    <mergeCell ref="A62:J62"/>
    <mergeCell ref="A68:J68"/>
    <mergeCell ref="A75:J76"/>
    <mergeCell ref="A69:J69"/>
    <mergeCell ref="A70:J70"/>
    <mergeCell ref="A71:J71"/>
    <mergeCell ref="A72:J72"/>
    <mergeCell ref="G1:J3"/>
    <mergeCell ref="A3:E3"/>
    <mergeCell ref="A4:E4"/>
    <mergeCell ref="A12:J12"/>
    <mergeCell ref="A28:J28"/>
    <mergeCell ref="A29:J29"/>
    <mergeCell ref="A16:D16"/>
    <mergeCell ref="H16:J16"/>
    <mergeCell ref="H17:J17"/>
    <mergeCell ref="A17:D17"/>
    <mergeCell ref="A19:J20"/>
    <mergeCell ref="A13:J13"/>
    <mergeCell ref="A6:J6"/>
    <mergeCell ref="A7:J7"/>
    <mergeCell ref="A8:J8"/>
    <mergeCell ref="C10:J10"/>
  </mergeCells>
  <printOptions/>
  <pageMargins left="0.79" right="0.11811023622047245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1:N41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" width="46.75390625" style="0" customWidth="1"/>
  </cols>
  <sheetData>
    <row r="1" spans="1:12" ht="12.75">
      <c r="A1" s="118"/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</row>
    <row r="2" spans="1:12" ht="12.75">
      <c r="A2" s="118" t="s">
        <v>535</v>
      </c>
      <c r="B2" s="118" t="s">
        <v>1208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ht="12.75">
      <c r="A3" s="118" t="s">
        <v>139</v>
      </c>
      <c r="B3" s="513" t="s">
        <v>559</v>
      </c>
      <c r="C3" s="513"/>
      <c r="D3" s="513"/>
      <c r="E3" s="513"/>
      <c r="F3" s="513"/>
      <c r="G3" s="513"/>
      <c r="H3" s="513"/>
      <c r="I3" s="118"/>
      <c r="J3" s="118"/>
      <c r="K3" s="118"/>
      <c r="L3" s="118"/>
    </row>
    <row r="4" spans="1:12" ht="12.75">
      <c r="A4" s="118" t="s">
        <v>70</v>
      </c>
      <c r="B4" s="183" t="s">
        <v>1209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12.75">
      <c r="A5" s="118" t="s">
        <v>140</v>
      </c>
      <c r="B5" s="508" t="s">
        <v>555</v>
      </c>
      <c r="C5" s="508"/>
      <c r="D5" s="508"/>
      <c r="E5" s="508"/>
      <c r="F5" s="118"/>
      <c r="G5" s="118"/>
      <c r="H5" s="118"/>
      <c r="I5" s="118"/>
      <c r="J5" s="118"/>
      <c r="K5" s="118"/>
      <c r="L5" s="118"/>
    </row>
    <row r="6" spans="1:12" ht="12.75">
      <c r="A6" s="118" t="s">
        <v>146</v>
      </c>
      <c r="B6" s="508" t="s">
        <v>555</v>
      </c>
      <c r="C6" s="508"/>
      <c r="D6" s="508"/>
      <c r="E6" s="508"/>
      <c r="F6" s="118"/>
      <c r="G6" s="118"/>
      <c r="H6" s="118"/>
      <c r="I6" s="118"/>
      <c r="J6" s="118"/>
      <c r="K6" s="118"/>
      <c r="L6" s="118"/>
    </row>
    <row r="7" spans="1:12" ht="12.75">
      <c r="A7" s="118" t="s">
        <v>147</v>
      </c>
      <c r="B7" s="508"/>
      <c r="C7" s="508"/>
      <c r="D7" s="508"/>
      <c r="E7" s="508"/>
      <c r="F7" s="118"/>
      <c r="G7" s="118"/>
      <c r="H7" s="118"/>
      <c r="I7" s="118"/>
      <c r="J7" s="118"/>
      <c r="K7" s="118"/>
      <c r="L7" s="118"/>
    </row>
    <row r="8" spans="1:12" ht="12.75">
      <c r="A8" s="118" t="s">
        <v>144</v>
      </c>
      <c r="B8" s="508"/>
      <c r="C8" s="508"/>
      <c r="D8" s="508"/>
      <c r="E8" s="508"/>
      <c r="F8" s="118"/>
      <c r="G8" s="118"/>
      <c r="H8" s="118"/>
      <c r="I8" s="118"/>
      <c r="J8" s="118"/>
      <c r="K8" s="118"/>
      <c r="L8" s="118"/>
    </row>
    <row r="9" spans="1:12" ht="12.75">
      <c r="A9" s="118" t="s">
        <v>145</v>
      </c>
      <c r="B9" s="508"/>
      <c r="C9" s="508"/>
      <c r="D9" s="508"/>
      <c r="E9" s="508"/>
      <c r="F9" s="118"/>
      <c r="G9" s="118"/>
      <c r="H9" s="118"/>
      <c r="I9" s="118"/>
      <c r="J9" s="118"/>
      <c r="K9" s="118"/>
      <c r="L9" s="118"/>
    </row>
    <row r="10" spans="1:12" ht="12.75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</row>
    <row r="11" spans="1:12" ht="12.75">
      <c r="A11" s="118"/>
      <c r="B11" s="509" t="s">
        <v>150</v>
      </c>
      <c r="C11" s="509"/>
      <c r="D11" s="509"/>
      <c r="E11" s="509"/>
      <c r="F11" s="509"/>
      <c r="G11" s="509"/>
      <c r="H11" s="509" t="s">
        <v>151</v>
      </c>
      <c r="I11" s="509"/>
      <c r="J11" s="509"/>
      <c r="K11" s="509"/>
      <c r="L11" s="509"/>
    </row>
    <row r="12" spans="1:12" ht="12.75">
      <c r="A12" s="118" t="s">
        <v>148</v>
      </c>
      <c r="B12" s="510"/>
      <c r="C12" s="510"/>
      <c r="D12" s="510"/>
      <c r="E12" s="510"/>
      <c r="F12" s="510"/>
      <c r="G12" s="510"/>
      <c r="H12" s="510"/>
      <c r="I12" s="510"/>
      <c r="J12" s="510"/>
      <c r="K12" s="510"/>
      <c r="L12" s="510"/>
    </row>
    <row r="13" spans="1:12" ht="12.75">
      <c r="A13" s="118" t="s">
        <v>149</v>
      </c>
      <c r="B13" s="510"/>
      <c r="C13" s="510"/>
      <c r="D13" s="510"/>
      <c r="E13" s="510"/>
      <c r="F13" s="510"/>
      <c r="G13" s="510"/>
      <c r="H13" s="510"/>
      <c r="I13" s="510"/>
      <c r="J13" s="510"/>
      <c r="K13" s="510"/>
      <c r="L13" s="510"/>
    </row>
    <row r="14" spans="1:12" ht="12.75">
      <c r="A14" s="118"/>
      <c r="B14" s="510"/>
      <c r="C14" s="510"/>
      <c r="D14" s="510"/>
      <c r="E14" s="510"/>
      <c r="F14" s="510"/>
      <c r="G14" s="510"/>
      <c r="H14" s="510"/>
      <c r="I14" s="510"/>
      <c r="J14" s="510"/>
      <c r="K14" s="510"/>
      <c r="L14" s="510"/>
    </row>
    <row r="15" spans="1:12" ht="12.75">
      <c r="A15" s="118"/>
      <c r="B15" s="510"/>
      <c r="C15" s="510"/>
      <c r="D15" s="510"/>
      <c r="E15" s="510"/>
      <c r="F15" s="510"/>
      <c r="G15" s="510"/>
      <c r="H15" s="510"/>
      <c r="I15" s="510"/>
      <c r="J15" s="510"/>
      <c r="K15" s="510"/>
      <c r="L15" s="510"/>
    </row>
    <row r="16" spans="1:12" ht="12.75">
      <c r="A16" s="118"/>
      <c r="B16" s="510"/>
      <c r="C16" s="510"/>
      <c r="D16" s="510"/>
      <c r="E16" s="510"/>
      <c r="F16" s="510"/>
      <c r="G16" s="510"/>
      <c r="H16" s="510"/>
      <c r="I16" s="510"/>
      <c r="J16" s="510"/>
      <c r="K16" s="510"/>
      <c r="L16" s="510"/>
    </row>
    <row r="17" spans="1:14" ht="12.75">
      <c r="A17" s="118"/>
      <c r="B17" s="514"/>
      <c r="C17" s="514"/>
      <c r="D17" s="514"/>
      <c r="E17" s="514"/>
      <c r="F17" s="514"/>
      <c r="G17" s="514"/>
      <c r="H17" s="514"/>
      <c r="I17" s="514"/>
      <c r="J17" s="514"/>
      <c r="K17" s="514"/>
      <c r="L17" s="514"/>
      <c r="M17" s="511" t="s">
        <v>500</v>
      </c>
      <c r="N17" s="512"/>
    </row>
    <row r="18" spans="1:14" ht="12.75">
      <c r="A18" s="118"/>
      <c r="B18" s="514"/>
      <c r="C18" s="514"/>
      <c r="D18" s="514"/>
      <c r="E18" s="514"/>
      <c r="F18" s="514"/>
      <c r="G18" s="514"/>
      <c r="H18" s="514"/>
      <c r="I18" s="514"/>
      <c r="J18" s="514"/>
      <c r="K18" s="514"/>
      <c r="L18" s="514"/>
      <c r="M18" s="511"/>
      <c r="N18" s="512"/>
    </row>
    <row r="19" spans="1:14" ht="12.75">
      <c r="A19" s="118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1"/>
      <c r="N19" s="512"/>
    </row>
    <row r="20" spans="1:14" ht="12.75">
      <c r="A20" s="118"/>
      <c r="B20" s="514"/>
      <c r="C20" s="514"/>
      <c r="D20" s="514"/>
      <c r="E20" s="514"/>
      <c r="F20" s="514"/>
      <c r="G20" s="514"/>
      <c r="H20" s="514"/>
      <c r="I20" s="514"/>
      <c r="J20" s="514"/>
      <c r="K20" s="514"/>
      <c r="L20" s="514"/>
      <c r="M20" s="511"/>
      <c r="N20" s="512"/>
    </row>
    <row r="21" spans="1:14" ht="12.75">
      <c r="A21" s="118"/>
      <c r="B21" s="514"/>
      <c r="C21" s="514"/>
      <c r="D21" s="514"/>
      <c r="E21" s="514"/>
      <c r="F21" s="514"/>
      <c r="G21" s="514"/>
      <c r="H21" s="514"/>
      <c r="I21" s="514"/>
      <c r="J21" s="514"/>
      <c r="K21" s="514"/>
      <c r="L21" s="514"/>
      <c r="M21" s="511"/>
      <c r="N21" s="512"/>
    </row>
    <row r="22" spans="1:14" ht="12.75">
      <c r="A22" s="118"/>
      <c r="B22" s="514"/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1"/>
      <c r="N22" s="512"/>
    </row>
    <row r="23" spans="1:14" ht="12.75">
      <c r="A23" s="118"/>
      <c r="B23" s="514"/>
      <c r="C23" s="514"/>
      <c r="D23" s="514"/>
      <c r="E23" s="514"/>
      <c r="F23" s="514"/>
      <c r="G23" s="514"/>
      <c r="H23" s="514"/>
      <c r="I23" s="514"/>
      <c r="J23" s="514"/>
      <c r="K23" s="514"/>
      <c r="L23" s="514"/>
      <c r="M23" s="511"/>
      <c r="N23" s="512"/>
    </row>
    <row r="24" spans="1:14" ht="12.75">
      <c r="A24" s="118"/>
      <c r="B24" s="514"/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511"/>
      <c r="N24" s="512"/>
    </row>
    <row r="25" spans="1:14" ht="12.75">
      <c r="A25" s="118"/>
      <c r="B25" s="514"/>
      <c r="C25" s="514"/>
      <c r="D25" s="514"/>
      <c r="E25" s="514"/>
      <c r="F25" s="514"/>
      <c r="G25" s="514"/>
      <c r="H25" s="514"/>
      <c r="I25" s="514"/>
      <c r="J25" s="514"/>
      <c r="K25" s="514"/>
      <c r="L25" s="514"/>
      <c r="M25" s="511"/>
      <c r="N25" s="512"/>
    </row>
    <row r="26" spans="1:14" ht="12.75">
      <c r="A26" s="118"/>
      <c r="B26" s="514"/>
      <c r="C26" s="514"/>
      <c r="D26" s="514"/>
      <c r="E26" s="514"/>
      <c r="F26" s="514"/>
      <c r="G26" s="514"/>
      <c r="H26" s="514"/>
      <c r="I26" s="514"/>
      <c r="J26" s="514"/>
      <c r="K26" s="514"/>
      <c r="L26" s="514"/>
      <c r="M26" s="511"/>
      <c r="N26" s="512"/>
    </row>
    <row r="27" spans="1:12" ht="12.75">
      <c r="A27" s="118"/>
      <c r="B27" s="516"/>
      <c r="C27" s="516"/>
      <c r="D27" s="516"/>
      <c r="E27" s="516"/>
      <c r="F27" s="516"/>
      <c r="G27" s="516"/>
      <c r="H27" s="515"/>
      <c r="I27" s="515"/>
      <c r="J27" s="515"/>
      <c r="K27" s="515"/>
      <c r="L27" s="515"/>
    </row>
    <row r="28" spans="1:12" ht="12.75">
      <c r="A28" s="118"/>
      <c r="B28" s="509"/>
      <c r="C28" s="509"/>
      <c r="D28" s="509"/>
      <c r="E28" s="509"/>
      <c r="F28" s="509"/>
      <c r="G28" s="509"/>
      <c r="H28" s="509"/>
      <c r="I28" s="509"/>
      <c r="J28" s="509"/>
      <c r="K28" s="509"/>
      <c r="L28" s="509"/>
    </row>
    <row r="29" spans="1:12" ht="12.75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</row>
    <row r="30" spans="1:12" ht="12.75">
      <c r="A30" s="119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1:12" ht="12.75">
      <c r="A31" s="119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</row>
    <row r="32" ht="12.75">
      <c r="A32" s="119"/>
    </row>
    <row r="33" ht="12.75">
      <c r="A33" s="119"/>
    </row>
    <row r="34" ht="12.75">
      <c r="A34" s="119"/>
    </row>
    <row r="35" ht="12.75">
      <c r="A35" s="119"/>
    </row>
    <row r="36" ht="12.75">
      <c r="A36" s="119"/>
    </row>
    <row r="37" ht="12.75">
      <c r="A37" s="119"/>
    </row>
    <row r="38" ht="12.75">
      <c r="A38" s="117" t="s">
        <v>463</v>
      </c>
    </row>
    <row r="39" ht="12.75">
      <c r="A39" s="119"/>
    </row>
    <row r="40" ht="12.75">
      <c r="A40" s="119"/>
    </row>
    <row r="41" ht="12.75">
      <c r="A41" s="119"/>
    </row>
  </sheetData>
  <sheetProtection password="C76B" sheet="1" objects="1"/>
  <mergeCells count="43">
    <mergeCell ref="B17:G17"/>
    <mergeCell ref="B18:G18"/>
    <mergeCell ref="B19:G19"/>
    <mergeCell ref="B20:G20"/>
    <mergeCell ref="B21:G21"/>
    <mergeCell ref="H17:L17"/>
    <mergeCell ref="H23:L23"/>
    <mergeCell ref="H24:L24"/>
    <mergeCell ref="B26:G26"/>
    <mergeCell ref="H25:L25"/>
    <mergeCell ref="B27:G27"/>
    <mergeCell ref="H20:L20"/>
    <mergeCell ref="H21:L21"/>
    <mergeCell ref="H14:L14"/>
    <mergeCell ref="H15:L15"/>
    <mergeCell ref="B28:G28"/>
    <mergeCell ref="B22:G22"/>
    <mergeCell ref="B23:G23"/>
    <mergeCell ref="B24:G24"/>
    <mergeCell ref="B25:G25"/>
    <mergeCell ref="H27:L27"/>
    <mergeCell ref="H28:L28"/>
    <mergeCell ref="H22:L22"/>
    <mergeCell ref="M17:N26"/>
    <mergeCell ref="B3:H3"/>
    <mergeCell ref="B5:E5"/>
    <mergeCell ref="B8:E8"/>
    <mergeCell ref="B9:E9"/>
    <mergeCell ref="B6:E6"/>
    <mergeCell ref="B15:G15"/>
    <mergeCell ref="H26:L26"/>
    <mergeCell ref="H18:L18"/>
    <mergeCell ref="H19:L19"/>
    <mergeCell ref="B7:E7"/>
    <mergeCell ref="B11:G11"/>
    <mergeCell ref="H11:L11"/>
    <mergeCell ref="H16:L16"/>
    <mergeCell ref="B13:G13"/>
    <mergeCell ref="B14:G14"/>
    <mergeCell ref="B12:G12"/>
    <mergeCell ref="B16:G16"/>
    <mergeCell ref="H12:L12"/>
    <mergeCell ref="H13:L13"/>
  </mergeCells>
  <hyperlinks>
    <hyperlink ref="A38" r:id="rId1" display="Пропозиції або про помилки пишіть форумі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24"/>
  <dimension ref="A1:K58"/>
  <sheetViews>
    <sheetView zoomScalePageLayoutView="0" workbookViewId="0" topLeftCell="A13">
      <selection activeCell="M46" sqref="M46"/>
    </sheetView>
  </sheetViews>
  <sheetFormatPr defaultColWidth="9.00390625" defaultRowHeight="12.75"/>
  <cols>
    <col min="1" max="1" width="4.00390625" style="1" customWidth="1"/>
    <col min="2" max="2" width="28.625" style="1" customWidth="1"/>
    <col min="3" max="3" width="31.625" style="1" customWidth="1"/>
    <col min="4" max="4" width="12.25390625" style="1" customWidth="1"/>
    <col min="5" max="5" width="12.375" style="1" customWidth="1"/>
    <col min="6" max="6" width="12.125" style="1" customWidth="1"/>
    <col min="7" max="7" width="13.00390625" style="1" customWidth="1"/>
    <col min="8" max="8" width="10.125" style="1" customWidth="1"/>
    <col min="9" max="10" width="10.75390625" style="1" customWidth="1"/>
    <col min="11" max="16384" width="9.125" style="1" customWidth="1"/>
  </cols>
  <sheetData>
    <row r="1" ht="12.75">
      <c r="H1" s="1" t="s">
        <v>45</v>
      </c>
    </row>
    <row r="2" spans="1:8" ht="12.75">
      <c r="A2" s="517" t="str">
        <f>Заполнить!$B$3</f>
        <v>Петрівська селищна рада</v>
      </c>
      <c r="B2" s="517"/>
      <c r="C2" s="517"/>
      <c r="D2" s="517"/>
      <c r="H2" s="1" t="s">
        <v>478</v>
      </c>
    </row>
    <row r="3" spans="1:8" ht="12.75">
      <c r="A3" s="518" t="s">
        <v>47</v>
      </c>
      <c r="B3" s="518"/>
      <c r="C3" s="518"/>
      <c r="D3" s="518"/>
      <c r="H3" s="1" t="s">
        <v>479</v>
      </c>
    </row>
    <row r="4" ht="12.75">
      <c r="H4" s="39" t="s">
        <v>480</v>
      </c>
    </row>
    <row r="5" ht="12.75"/>
    <row r="6" spans="1:10" ht="15.75">
      <c r="A6" s="521" t="s">
        <v>481</v>
      </c>
      <c r="B6" s="521"/>
      <c r="C6" s="521"/>
      <c r="D6" s="521"/>
      <c r="E6" s="521"/>
      <c r="F6" s="521"/>
      <c r="G6" s="521"/>
      <c r="H6" s="521"/>
      <c r="I6" s="521"/>
      <c r="J6" s="521"/>
    </row>
    <row r="7" spans="1:10" ht="15.75">
      <c r="A7" s="521" t="s">
        <v>482</v>
      </c>
      <c r="B7" s="521"/>
      <c r="C7" s="521"/>
      <c r="D7" s="521"/>
      <c r="E7" s="521"/>
      <c r="F7" s="521"/>
      <c r="G7" s="521"/>
      <c r="H7" s="521"/>
      <c r="I7" s="521"/>
      <c r="J7" s="521"/>
    </row>
    <row r="8" spans="1:10" ht="12.75">
      <c r="A8" s="631" t="s">
        <v>4</v>
      </c>
      <c r="B8" s="631"/>
      <c r="C8" s="631"/>
      <c r="D8" s="631"/>
      <c r="E8" s="631"/>
      <c r="F8" s="631"/>
      <c r="G8" s="631"/>
      <c r="H8" s="631"/>
      <c r="I8" s="631"/>
      <c r="J8" s="631"/>
    </row>
    <row r="9" spans="1:10" ht="25.5" customHeight="1">
      <c r="A9" s="655" t="s">
        <v>483</v>
      </c>
      <c r="B9" s="655"/>
      <c r="C9" s="655"/>
      <c r="D9" s="655"/>
      <c r="E9" s="655"/>
      <c r="F9" s="655"/>
      <c r="G9" s="655"/>
      <c r="H9" s="655"/>
      <c r="I9" s="655"/>
      <c r="J9" s="655"/>
    </row>
    <row r="10" spans="1:11" ht="12.75">
      <c r="A10" s="529" t="s">
        <v>6</v>
      </c>
      <c r="B10" s="529"/>
      <c r="C10" s="530"/>
      <c r="D10" s="530"/>
      <c r="E10" s="530"/>
      <c r="F10" s="73"/>
      <c r="H10" s="693"/>
      <c r="I10" s="693"/>
      <c r="J10" s="693"/>
      <c r="K10" s="147"/>
    </row>
    <row r="11" spans="1:11" ht="12.75">
      <c r="A11" s="27"/>
      <c r="B11" s="27"/>
      <c r="C11" s="624" t="s">
        <v>7</v>
      </c>
      <c r="D11" s="624"/>
      <c r="E11" s="624"/>
      <c r="F11" s="27" t="s">
        <v>8</v>
      </c>
      <c r="H11" s="562" t="s">
        <v>48</v>
      </c>
      <c r="I11" s="562"/>
      <c r="J11" s="562"/>
      <c r="K11" s="27"/>
    </row>
    <row r="12" spans="1:11" ht="26.25" customHeight="1">
      <c r="A12" s="655" t="str">
        <f>CONCATENATE("Комісія, яка створена на підставі наказу (розпорядження) від  ",Заполнить!B5,", перевірила наявність об'єктів права інтелектуальної власності станом на ",Заполнить!B7)</f>
        <v>Комісія, яка створена на підставі наказу (розпорядження) від  «21» грудня 2019 р. №, перевірила наявність об'єктів права інтелектуальної власності станом на </v>
      </c>
      <c r="B12" s="655"/>
      <c r="C12" s="655"/>
      <c r="D12" s="655"/>
      <c r="E12" s="655"/>
      <c r="F12" s="655"/>
      <c r="G12" s="655"/>
      <c r="H12" s="655"/>
      <c r="I12" s="655"/>
      <c r="J12" s="655"/>
      <c r="K12" s="14"/>
    </row>
    <row r="13" spans="1:11" ht="12.7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14"/>
    </row>
    <row r="14" spans="1:11" ht="15.75">
      <c r="A14" s="148" t="str">
        <f>CONCATENATE("Інвентаризація розпочата: ",Заполнить!B8)</f>
        <v>Інвентаризація розпочата: </v>
      </c>
      <c r="B14" s="26"/>
      <c r="C14" s="26"/>
      <c r="D14" s="26"/>
      <c r="E14" s="26"/>
      <c r="F14" s="26"/>
      <c r="G14" s="26"/>
      <c r="H14" s="26"/>
      <c r="I14" s="26"/>
      <c r="J14" s="26"/>
      <c r="K14" s="14"/>
    </row>
    <row r="15" ht="15.75">
      <c r="A15" s="148" t="str">
        <f>CONCATENATE("Інвентаризація закінчена: ",Заполнить!B9)</f>
        <v>Інвентаризація закінчена: </v>
      </c>
    </row>
    <row r="16" ht="12.75">
      <c r="A16" s="38" t="s">
        <v>484</v>
      </c>
    </row>
    <row r="17" spans="1:10" ht="79.5" customHeight="1">
      <c r="A17" s="694" t="s">
        <v>474</v>
      </c>
      <c r="B17" s="694" t="s">
        <v>467</v>
      </c>
      <c r="C17" s="694" t="s">
        <v>468</v>
      </c>
      <c r="D17" s="694" t="s">
        <v>475</v>
      </c>
      <c r="E17" s="694" t="s">
        <v>469</v>
      </c>
      <c r="F17" s="694" t="s">
        <v>476</v>
      </c>
      <c r="G17" s="694" t="s">
        <v>477</v>
      </c>
      <c r="H17" s="694" t="s">
        <v>470</v>
      </c>
      <c r="I17" s="694"/>
      <c r="J17" s="694"/>
    </row>
    <row r="18" spans="1:10" ht="78.75">
      <c r="A18" s="694"/>
      <c r="B18" s="694"/>
      <c r="C18" s="694"/>
      <c r="D18" s="694"/>
      <c r="E18" s="694"/>
      <c r="F18" s="694"/>
      <c r="G18" s="694"/>
      <c r="H18" s="145" t="s">
        <v>471</v>
      </c>
      <c r="I18" s="145" t="s">
        <v>472</v>
      </c>
      <c r="J18" s="145" t="s">
        <v>473</v>
      </c>
    </row>
    <row r="19" spans="1:10" ht="15.75">
      <c r="A19" s="146">
        <v>1</v>
      </c>
      <c r="B19" s="146">
        <v>2</v>
      </c>
      <c r="C19" s="146">
        <v>3</v>
      </c>
      <c r="D19" s="146">
        <v>4</v>
      </c>
      <c r="E19" s="146">
        <v>5</v>
      </c>
      <c r="F19" s="146">
        <v>6</v>
      </c>
      <c r="G19" s="146">
        <v>7</v>
      </c>
      <c r="H19" s="146">
        <v>8</v>
      </c>
      <c r="I19" s="146">
        <v>9</v>
      </c>
      <c r="J19" s="146">
        <v>10</v>
      </c>
    </row>
    <row r="20" spans="1:10" ht="15.75">
      <c r="A20" s="145"/>
      <c r="B20" s="145"/>
      <c r="C20" s="145"/>
      <c r="D20" s="145"/>
      <c r="E20" s="145"/>
      <c r="F20" s="145"/>
      <c r="G20" s="145"/>
      <c r="H20" s="145"/>
      <c r="I20" s="145"/>
      <c r="J20" s="145"/>
    </row>
    <row r="21" spans="1:10" ht="15.75">
      <c r="A21" s="145"/>
      <c r="B21" s="145"/>
      <c r="C21" s="145"/>
      <c r="D21" s="145"/>
      <c r="E21" s="145"/>
      <c r="F21" s="145"/>
      <c r="G21" s="145"/>
      <c r="H21" s="145"/>
      <c r="I21" s="145"/>
      <c r="J21" s="145"/>
    </row>
    <row r="22" spans="1:10" ht="15.75">
      <c r="A22" s="145"/>
      <c r="B22" s="145"/>
      <c r="C22" s="145"/>
      <c r="D22" s="145"/>
      <c r="E22" s="145"/>
      <c r="F22" s="145"/>
      <c r="G22" s="145"/>
      <c r="H22" s="145"/>
      <c r="I22" s="145"/>
      <c r="J22" s="145"/>
    </row>
    <row r="23" spans="1:10" ht="15.75">
      <c r="A23" s="145"/>
      <c r="B23" s="145"/>
      <c r="C23" s="145"/>
      <c r="D23" s="145"/>
      <c r="E23" s="145"/>
      <c r="F23" s="145"/>
      <c r="G23" s="145"/>
      <c r="H23" s="145"/>
      <c r="I23" s="145"/>
      <c r="J23" s="145"/>
    </row>
    <row r="24" ht="12.75">
      <c r="F24" s="1" t="s">
        <v>485</v>
      </c>
    </row>
    <row r="25" ht="12.75">
      <c r="F25" s="1" t="s">
        <v>486</v>
      </c>
    </row>
    <row r="26" spans="1:10" ht="15.75">
      <c r="A26" s="149">
        <v>1</v>
      </c>
      <c r="B26" s="149">
        <v>2</v>
      </c>
      <c r="C26" s="149">
        <v>3</v>
      </c>
      <c r="D26" s="149">
        <v>4</v>
      </c>
      <c r="E26" s="149">
        <v>5</v>
      </c>
      <c r="F26" s="149">
        <v>6</v>
      </c>
      <c r="G26" s="149">
        <v>7</v>
      </c>
      <c r="H26" s="149">
        <v>8</v>
      </c>
      <c r="I26" s="149">
        <v>9</v>
      </c>
      <c r="J26" s="149">
        <v>10</v>
      </c>
    </row>
    <row r="27" spans="1:10" ht="15.75">
      <c r="A27" s="150"/>
      <c r="B27" s="150"/>
      <c r="C27" s="150"/>
      <c r="D27" s="150"/>
      <c r="E27" s="150"/>
      <c r="F27" s="150"/>
      <c r="G27" s="150"/>
      <c r="H27" s="150"/>
      <c r="I27" s="150"/>
      <c r="J27" s="150"/>
    </row>
    <row r="28" spans="1:10" ht="15.75">
      <c r="A28" s="150"/>
      <c r="B28" s="150"/>
      <c r="C28" s="150"/>
      <c r="D28" s="150"/>
      <c r="E28" s="150"/>
      <c r="F28" s="150"/>
      <c r="G28" s="150"/>
      <c r="H28" s="150"/>
      <c r="I28" s="150"/>
      <c r="J28" s="150"/>
    </row>
    <row r="29" spans="1:10" ht="15.75">
      <c r="A29" s="150"/>
      <c r="B29" s="150"/>
      <c r="C29" s="150"/>
      <c r="D29" s="150"/>
      <c r="E29" s="150"/>
      <c r="F29" s="150"/>
      <c r="G29" s="150"/>
      <c r="H29" s="150"/>
      <c r="I29" s="150"/>
      <c r="J29" s="150"/>
    </row>
    <row r="30" spans="1:10" ht="15.75">
      <c r="A30" s="150"/>
      <c r="B30" s="150"/>
      <c r="C30" s="150"/>
      <c r="D30" s="150"/>
      <c r="E30" s="150"/>
      <c r="F30" s="150"/>
      <c r="G30" s="150"/>
      <c r="H30" s="150"/>
      <c r="I30" s="150"/>
      <c r="J30" s="150"/>
    </row>
    <row r="31" spans="1:10" ht="15.75">
      <c r="A31" s="150"/>
      <c r="B31" s="150"/>
      <c r="C31" s="150"/>
      <c r="D31" s="150"/>
      <c r="E31" s="150"/>
      <c r="F31" s="150"/>
      <c r="G31" s="150"/>
      <c r="H31" s="150"/>
      <c r="I31" s="150"/>
      <c r="J31" s="150"/>
    </row>
    <row r="32" spans="1:10" ht="15.75">
      <c r="A32" s="150"/>
      <c r="B32" s="150"/>
      <c r="C32" s="150"/>
      <c r="D32" s="150"/>
      <c r="E32" s="150"/>
      <c r="F32" s="150"/>
      <c r="G32" s="150"/>
      <c r="H32" s="150"/>
      <c r="I32" s="150"/>
      <c r="J32" s="150"/>
    </row>
    <row r="33" spans="1:10" ht="15.75">
      <c r="A33" s="150"/>
      <c r="B33" s="150"/>
      <c r="C33" s="150"/>
      <c r="D33" s="150"/>
      <c r="E33" s="150"/>
      <c r="F33" s="150"/>
      <c r="G33" s="150"/>
      <c r="H33" s="150"/>
      <c r="I33" s="150"/>
      <c r="J33" s="150"/>
    </row>
    <row r="34" spans="1:10" ht="15.75">
      <c r="A34" s="150"/>
      <c r="B34" s="150"/>
      <c r="C34" s="150"/>
      <c r="D34" s="150"/>
      <c r="E34" s="150"/>
      <c r="F34" s="150"/>
      <c r="G34" s="150"/>
      <c r="H34" s="150"/>
      <c r="I34" s="150"/>
      <c r="J34" s="150"/>
    </row>
    <row r="35" spans="1:10" ht="15.75">
      <c r="A35" s="150"/>
      <c r="B35" s="150"/>
      <c r="C35" s="150"/>
      <c r="D35" s="150"/>
      <c r="E35" s="150"/>
      <c r="F35" s="150"/>
      <c r="G35" s="150"/>
      <c r="H35" s="150"/>
      <c r="I35" s="150"/>
      <c r="J35" s="150"/>
    </row>
    <row r="37" spans="1:10" ht="15.75" customHeight="1">
      <c r="A37" s="6" t="s">
        <v>487</v>
      </c>
      <c r="B37" s="115"/>
      <c r="C37" s="689"/>
      <c r="D37" s="689"/>
      <c r="E37" s="689"/>
      <c r="G37" s="25"/>
      <c r="I37" s="546"/>
      <c r="J37" s="546"/>
    </row>
    <row r="38" spans="1:10" ht="15.75" customHeight="1">
      <c r="A38" s="51"/>
      <c r="C38" s="690" t="s">
        <v>490</v>
      </c>
      <c r="D38" s="690"/>
      <c r="E38" s="690"/>
      <c r="F38" s="64"/>
      <c r="G38" s="152" t="s">
        <v>491</v>
      </c>
      <c r="I38" s="691" t="s">
        <v>489</v>
      </c>
      <c r="J38" s="691"/>
    </row>
    <row r="39" spans="1:10" ht="15.75" customHeight="1">
      <c r="A39" s="153" t="s">
        <v>488</v>
      </c>
      <c r="B39" s="115"/>
      <c r="C39" s="689"/>
      <c r="D39" s="689"/>
      <c r="E39" s="689"/>
      <c r="G39" s="25"/>
      <c r="I39" s="546"/>
      <c r="J39" s="546"/>
    </row>
    <row r="40" spans="1:10" ht="12.75" customHeight="1">
      <c r="A40" s="153"/>
      <c r="B40" s="151"/>
      <c r="C40" s="690" t="s">
        <v>490</v>
      </c>
      <c r="D40" s="690"/>
      <c r="E40" s="690"/>
      <c r="F40" s="64"/>
      <c r="G40" s="152" t="s">
        <v>491</v>
      </c>
      <c r="I40" s="691" t="s">
        <v>489</v>
      </c>
      <c r="J40" s="691"/>
    </row>
    <row r="41" spans="1:10" ht="15.75">
      <c r="A41" s="692"/>
      <c r="B41" s="115"/>
      <c r="C41" s="689"/>
      <c r="D41" s="689"/>
      <c r="E41" s="689"/>
      <c r="G41" s="25"/>
      <c r="I41" s="546"/>
      <c r="J41" s="546"/>
    </row>
    <row r="42" spans="1:10" ht="12.75">
      <c r="A42" s="692"/>
      <c r="B42" s="151"/>
      <c r="C42" s="690" t="s">
        <v>490</v>
      </c>
      <c r="D42" s="690"/>
      <c r="E42" s="690"/>
      <c r="F42" s="64"/>
      <c r="G42" s="152" t="s">
        <v>491</v>
      </c>
      <c r="I42" s="691" t="s">
        <v>489</v>
      </c>
      <c r="J42" s="691"/>
    </row>
    <row r="43" spans="1:10" ht="15.75">
      <c r="A43" s="692"/>
      <c r="B43" s="115"/>
      <c r="C43" s="689"/>
      <c r="D43" s="689"/>
      <c r="E43" s="689"/>
      <c r="G43" s="25"/>
      <c r="I43" s="546"/>
      <c r="J43" s="546"/>
    </row>
    <row r="44" spans="1:10" ht="12.75">
      <c r="A44" s="692"/>
      <c r="B44" s="151"/>
      <c r="C44" s="690" t="s">
        <v>490</v>
      </c>
      <c r="D44" s="690"/>
      <c r="E44" s="690"/>
      <c r="F44" s="64"/>
      <c r="G44" s="152" t="s">
        <v>491</v>
      </c>
      <c r="I44" s="691" t="s">
        <v>489</v>
      </c>
      <c r="J44" s="691"/>
    </row>
    <row r="45" spans="3:10" ht="15.75">
      <c r="C45" s="689"/>
      <c r="D45" s="689"/>
      <c r="E45" s="689"/>
      <c r="G45" s="25"/>
      <c r="I45" s="546"/>
      <c r="J45" s="546"/>
    </row>
    <row r="46" spans="3:10" ht="12.75">
      <c r="C46" s="690" t="s">
        <v>490</v>
      </c>
      <c r="D46" s="690"/>
      <c r="E46" s="690"/>
      <c r="F46" s="64"/>
      <c r="G46" s="152" t="s">
        <v>491</v>
      </c>
      <c r="I46" s="691" t="s">
        <v>489</v>
      </c>
      <c r="J46" s="691"/>
    </row>
    <row r="48" spans="1:10" ht="12.75">
      <c r="A48" s="655" t="s">
        <v>492</v>
      </c>
      <c r="B48" s="655"/>
      <c r="C48" s="655"/>
      <c r="D48" s="655"/>
      <c r="E48" s="655"/>
      <c r="F48" s="655"/>
      <c r="G48" s="655"/>
      <c r="H48" s="655"/>
      <c r="I48" s="655"/>
      <c r="J48" s="655"/>
    </row>
    <row r="49" spans="1:10" ht="12.75">
      <c r="A49" s="655"/>
      <c r="B49" s="655"/>
      <c r="C49" s="655"/>
      <c r="D49" s="655"/>
      <c r="E49" s="655"/>
      <c r="F49" s="655"/>
      <c r="G49" s="655"/>
      <c r="H49" s="655"/>
      <c r="I49" s="655"/>
      <c r="J49" s="655"/>
    </row>
    <row r="50" spans="1:10" ht="12.75">
      <c r="A50" s="655"/>
      <c r="B50" s="655"/>
      <c r="C50" s="655"/>
      <c r="D50" s="655"/>
      <c r="E50" s="655"/>
      <c r="F50" s="655"/>
      <c r="G50" s="655"/>
      <c r="H50" s="655"/>
      <c r="I50" s="655"/>
      <c r="J50" s="655"/>
    </row>
    <row r="52" ht="15.75">
      <c r="A52" s="4" t="s">
        <v>493</v>
      </c>
    </row>
    <row r="53" spans="1:8" ht="15.75">
      <c r="A53" s="4" t="s">
        <v>494</v>
      </c>
      <c r="E53" s="4" t="s">
        <v>495</v>
      </c>
      <c r="H53" s="25"/>
    </row>
    <row r="54" ht="12.75">
      <c r="H54" s="152" t="s">
        <v>491</v>
      </c>
    </row>
    <row r="55" ht="15.75">
      <c r="A55" s="148" t="s">
        <v>496</v>
      </c>
    </row>
    <row r="56" ht="12.75" hidden="1"/>
    <row r="57" spans="3:10" ht="15.75">
      <c r="C57" s="689"/>
      <c r="D57" s="689"/>
      <c r="E57" s="689"/>
      <c r="G57" s="25"/>
      <c r="I57" s="546"/>
      <c r="J57" s="546"/>
    </row>
    <row r="58" spans="3:10" ht="12.75">
      <c r="C58" s="690" t="s">
        <v>490</v>
      </c>
      <c r="D58" s="690"/>
      <c r="E58" s="690"/>
      <c r="F58" s="64"/>
      <c r="G58" s="152" t="s">
        <v>491</v>
      </c>
      <c r="I58" s="691" t="s">
        <v>489</v>
      </c>
      <c r="J58" s="691"/>
    </row>
  </sheetData>
  <sheetProtection/>
  <mergeCells count="47">
    <mergeCell ref="E17:E18"/>
    <mergeCell ref="H17:J17"/>
    <mergeCell ref="F17:F18"/>
    <mergeCell ref="D17:D18"/>
    <mergeCell ref="A2:D2"/>
    <mergeCell ref="A3:D3"/>
    <mergeCell ref="A6:J6"/>
    <mergeCell ref="A7:J7"/>
    <mergeCell ref="A9:J9"/>
    <mergeCell ref="A8:J8"/>
    <mergeCell ref="C11:E11"/>
    <mergeCell ref="H10:J10"/>
    <mergeCell ref="H11:J11"/>
    <mergeCell ref="A12:J12"/>
    <mergeCell ref="A17:A18"/>
    <mergeCell ref="G17:G18"/>
    <mergeCell ref="A10:B10"/>
    <mergeCell ref="C10:E10"/>
    <mergeCell ref="B17:B18"/>
    <mergeCell ref="C17:C18"/>
    <mergeCell ref="A41:A42"/>
    <mergeCell ref="A43:A44"/>
    <mergeCell ref="I38:J38"/>
    <mergeCell ref="C38:E38"/>
    <mergeCell ref="C37:E37"/>
    <mergeCell ref="I37:J37"/>
    <mergeCell ref="C39:E39"/>
    <mergeCell ref="I39:J39"/>
    <mergeCell ref="C40:E40"/>
    <mergeCell ref="I40:J40"/>
    <mergeCell ref="I46:J46"/>
    <mergeCell ref="C41:E41"/>
    <mergeCell ref="I41:J41"/>
    <mergeCell ref="C42:E42"/>
    <mergeCell ref="I42:J42"/>
    <mergeCell ref="C43:E43"/>
    <mergeCell ref="I43:J43"/>
    <mergeCell ref="A48:J50"/>
    <mergeCell ref="C57:E57"/>
    <mergeCell ref="I57:J57"/>
    <mergeCell ref="C58:E58"/>
    <mergeCell ref="I58:J58"/>
    <mergeCell ref="C44:E44"/>
    <mergeCell ref="I44:J44"/>
    <mergeCell ref="C45:E45"/>
    <mergeCell ref="I45:J45"/>
    <mergeCell ref="C46:E46"/>
  </mergeCells>
  <printOptions/>
  <pageMargins left="0.29" right="0.16" top="0.33" bottom="0.28" header="0.31496062992125984" footer="0.31496062992125984"/>
  <pageSetup horizontalDpi="600" verticalDpi="600" orientation="landscape" paperSize="9" r:id="rId2"/>
  <rowBreaks count="1" manualBreakCount="1">
    <brk id="23" max="255" man="1"/>
  </rowBreaks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28">
      <selection activeCell="B21" sqref="B2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297" t="s">
        <v>592</v>
      </c>
      <c r="C1" s="297"/>
      <c r="D1" s="301"/>
      <c r="E1" s="301"/>
      <c r="F1" s="301"/>
    </row>
    <row r="2" spans="2:6" ht="12.75">
      <c r="B2" s="297" t="s">
        <v>593</v>
      </c>
      <c r="C2" s="297"/>
      <c r="D2" s="301"/>
      <c r="E2" s="301"/>
      <c r="F2" s="301"/>
    </row>
    <row r="3" spans="2:6" ht="12.75">
      <c r="B3" s="298"/>
      <c r="C3" s="298"/>
      <c r="D3" s="302"/>
      <c r="E3" s="302"/>
      <c r="F3" s="302"/>
    </row>
    <row r="4" spans="2:6" ht="51">
      <c r="B4" s="298" t="s">
        <v>594</v>
      </c>
      <c r="C4" s="298"/>
      <c r="D4" s="302"/>
      <c r="E4" s="302"/>
      <c r="F4" s="302"/>
    </row>
    <row r="5" spans="2:6" ht="12.75">
      <c r="B5" s="298"/>
      <c r="C5" s="298"/>
      <c r="D5" s="302"/>
      <c r="E5" s="302"/>
      <c r="F5" s="302"/>
    </row>
    <row r="6" spans="2:6" ht="25.5">
      <c r="B6" s="297" t="s">
        <v>595</v>
      </c>
      <c r="C6" s="297"/>
      <c r="D6" s="301"/>
      <c r="E6" s="301" t="s">
        <v>596</v>
      </c>
      <c r="F6" s="301" t="s">
        <v>597</v>
      </c>
    </row>
    <row r="7" spans="2:6" ht="13.5" thickBot="1">
      <c r="B7" s="298"/>
      <c r="C7" s="298"/>
      <c r="D7" s="302"/>
      <c r="E7" s="302"/>
      <c r="F7" s="302"/>
    </row>
    <row r="8" spans="2:6" ht="39" thickBot="1">
      <c r="B8" s="299" t="s">
        <v>598</v>
      </c>
      <c r="C8" s="300"/>
      <c r="D8" s="303"/>
      <c r="E8" s="303">
        <v>1</v>
      </c>
      <c r="F8" s="304" t="s">
        <v>599</v>
      </c>
    </row>
    <row r="9" spans="2:6" ht="12.75">
      <c r="B9" s="298"/>
      <c r="C9" s="298"/>
      <c r="D9" s="302"/>
      <c r="E9" s="302"/>
      <c r="F9" s="302"/>
    </row>
    <row r="10" spans="2:6" ht="12.75">
      <c r="B10" s="298"/>
      <c r="C10" s="298"/>
      <c r="D10" s="302"/>
      <c r="E10" s="302"/>
      <c r="F10" s="302"/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22"/>
  <sheetViews>
    <sheetView zoomScalePageLayoutView="0" workbookViewId="0" topLeftCell="A31">
      <selection activeCell="A9" sqref="A9:P9"/>
    </sheetView>
  </sheetViews>
  <sheetFormatPr defaultColWidth="10.75390625" defaultRowHeight="12.75"/>
  <cols>
    <col min="1" max="1" width="6.375" style="1" customWidth="1"/>
    <col min="2" max="2" width="39.375" style="38" customWidth="1"/>
    <col min="3" max="3" width="11.625" style="1" customWidth="1"/>
    <col min="4" max="4" width="22.00390625" style="1" customWidth="1"/>
    <col min="5" max="5" width="12.625" style="1" bestFit="1" customWidth="1"/>
    <col min="6" max="6" width="9.25390625" style="1" bestFit="1" customWidth="1"/>
    <col min="7" max="7" width="7.125" style="1" customWidth="1"/>
    <col min="8" max="8" width="9.25390625" style="92" bestFit="1" customWidth="1"/>
    <col min="9" max="9" width="11.75390625" style="30" customWidth="1"/>
    <col min="10" max="10" width="9.25390625" style="1" bestFit="1" customWidth="1"/>
    <col min="11" max="11" width="9.25390625" style="92" bestFit="1" customWidth="1"/>
    <col min="12" max="12" width="12.375" style="92" customWidth="1"/>
    <col min="13" max="13" width="9.375" style="1" bestFit="1" customWidth="1"/>
    <col min="14" max="15" width="9.25390625" style="1" bestFit="1" customWidth="1"/>
    <col min="16" max="16" width="13.125" style="1" customWidth="1"/>
    <col min="17" max="17" width="10.75390625" style="1" customWidth="1"/>
    <col min="18" max="18" width="17.75390625" style="1" customWidth="1"/>
    <col min="19" max="19" width="9.125" style="1" customWidth="1"/>
    <col min="20" max="16384" width="10.75390625" style="1" customWidth="1"/>
  </cols>
  <sheetData>
    <row r="3" spans="2:16" ht="18.75">
      <c r="B3" s="262"/>
      <c r="M3" s="695" t="s">
        <v>1243</v>
      </c>
      <c r="N3" s="695"/>
      <c r="O3" s="695"/>
      <c r="P3" s="695"/>
    </row>
    <row r="4" spans="1:16" ht="15" customHeight="1">
      <c r="A4" s="75"/>
      <c r="B4" s="263"/>
      <c r="C4" s="75"/>
      <c r="D4" s="75"/>
      <c r="J4" s="38"/>
      <c r="K4" s="210"/>
      <c r="L4" s="547" t="s">
        <v>602</v>
      </c>
      <c r="M4" s="547"/>
      <c r="N4" s="547"/>
      <c r="O4" s="547"/>
      <c r="P4" s="547"/>
    </row>
    <row r="5" spans="1:16" ht="15" customHeight="1">
      <c r="A5" s="562"/>
      <c r="B5" s="562"/>
      <c r="C5" s="562"/>
      <c r="D5" s="562"/>
      <c r="K5" s="212"/>
      <c r="L5" s="672" t="s">
        <v>1244</v>
      </c>
      <c r="M5" s="696"/>
      <c r="N5" s="696"/>
      <c r="O5" s="696"/>
      <c r="P5" s="483"/>
    </row>
    <row r="6" ht="15" customHeight="1">
      <c r="L6" s="211"/>
    </row>
    <row r="7" spans="1:16" ht="20.25">
      <c r="A7" s="553" t="s">
        <v>1245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</row>
    <row r="8" spans="1:16" ht="20.25">
      <c r="A8" s="553" t="s">
        <v>1251</v>
      </c>
      <c r="B8" s="519"/>
      <c r="C8" s="519"/>
      <c r="D8" s="519"/>
      <c r="E8" s="519"/>
      <c r="F8" s="519"/>
      <c r="G8" s="519"/>
      <c r="H8" s="519"/>
      <c r="I8" s="519"/>
      <c r="J8" s="519"/>
      <c r="K8" s="519"/>
      <c r="L8" s="519"/>
      <c r="M8" s="519"/>
      <c r="N8" s="519"/>
      <c r="O8" s="519"/>
      <c r="P8" s="519"/>
    </row>
    <row r="9" spans="1:16" ht="20.25" customHeight="1">
      <c r="A9" s="634" t="s">
        <v>1248</v>
      </c>
      <c r="B9" s="634"/>
      <c r="C9" s="634"/>
      <c r="D9" s="634"/>
      <c r="E9" s="634"/>
      <c r="F9" s="634"/>
      <c r="G9" s="634"/>
      <c r="H9" s="634"/>
      <c r="I9" s="634"/>
      <c r="J9" s="634"/>
      <c r="K9" s="634"/>
      <c r="L9" s="634"/>
      <c r="M9" s="634"/>
      <c r="N9" s="634"/>
      <c r="O9" s="634"/>
      <c r="P9" s="634"/>
    </row>
    <row r="10" spans="1:16" ht="18.75">
      <c r="A10" s="16"/>
      <c r="B10" s="265"/>
      <c r="C10" s="16"/>
      <c r="D10" s="16"/>
      <c r="E10" s="16"/>
      <c r="F10" s="16"/>
      <c r="G10" s="16"/>
      <c r="H10" s="206"/>
      <c r="I10" s="16"/>
      <c r="J10" s="16"/>
      <c r="K10" s="206"/>
      <c r="L10" s="206"/>
      <c r="M10" s="16"/>
      <c r="N10" s="16"/>
      <c r="O10" s="16"/>
      <c r="P10" s="16"/>
    </row>
    <row r="12" spans="1:17" ht="12.75">
      <c r="A12" s="533" t="s">
        <v>23</v>
      </c>
      <c r="B12" s="582" t="s">
        <v>24</v>
      </c>
      <c r="C12" s="533" t="s">
        <v>25</v>
      </c>
      <c r="D12" s="533" t="s">
        <v>10</v>
      </c>
      <c r="E12" s="533"/>
      <c r="F12" s="533"/>
      <c r="G12" s="533" t="s">
        <v>11</v>
      </c>
      <c r="H12" s="533" t="s">
        <v>12</v>
      </c>
      <c r="I12" s="533"/>
      <c r="J12" s="533" t="s">
        <v>34</v>
      </c>
      <c r="K12" s="533" t="s">
        <v>36</v>
      </c>
      <c r="L12" s="533"/>
      <c r="M12" s="533"/>
      <c r="N12" s="533"/>
      <c r="O12" s="533"/>
      <c r="P12" s="533" t="s">
        <v>13</v>
      </c>
      <c r="Q12" s="534"/>
    </row>
    <row r="13" spans="1:17" ht="12.75">
      <c r="A13" s="533"/>
      <c r="B13" s="582"/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4"/>
    </row>
    <row r="14" spans="1:17" ht="12.75">
      <c r="A14" s="533"/>
      <c r="B14" s="582"/>
      <c r="C14" s="533"/>
      <c r="D14" s="535" t="s">
        <v>26</v>
      </c>
      <c r="E14" s="535" t="s">
        <v>14</v>
      </c>
      <c r="F14" s="535" t="s">
        <v>15</v>
      </c>
      <c r="G14" s="533"/>
      <c r="H14" s="533"/>
      <c r="I14" s="533"/>
      <c r="J14" s="533"/>
      <c r="K14" s="533"/>
      <c r="L14" s="533"/>
      <c r="M14" s="533"/>
      <c r="N14" s="533"/>
      <c r="O14" s="533"/>
      <c r="P14" s="533"/>
      <c r="Q14" s="9"/>
    </row>
    <row r="15" spans="1:17" ht="61.5" customHeight="1">
      <c r="A15" s="533"/>
      <c r="B15" s="582"/>
      <c r="C15" s="533"/>
      <c r="D15" s="535"/>
      <c r="E15" s="535"/>
      <c r="F15" s="535"/>
      <c r="G15" s="533"/>
      <c r="H15" s="551" t="s">
        <v>16</v>
      </c>
      <c r="I15" s="552" t="s">
        <v>17</v>
      </c>
      <c r="J15" s="533"/>
      <c r="K15" s="551" t="s">
        <v>16</v>
      </c>
      <c r="L15" s="551" t="s">
        <v>18</v>
      </c>
      <c r="M15" s="535" t="s">
        <v>27</v>
      </c>
      <c r="N15" s="535" t="s">
        <v>19</v>
      </c>
      <c r="O15" s="535" t="s">
        <v>20</v>
      </c>
      <c r="P15" s="533"/>
      <c r="Q15" s="534"/>
    </row>
    <row r="16" spans="1:17" ht="12.75">
      <c r="A16" s="533"/>
      <c r="B16" s="582"/>
      <c r="C16" s="533"/>
      <c r="D16" s="535"/>
      <c r="E16" s="535"/>
      <c r="F16" s="535"/>
      <c r="G16" s="533"/>
      <c r="H16" s="551"/>
      <c r="I16" s="552"/>
      <c r="J16" s="533"/>
      <c r="K16" s="551"/>
      <c r="L16" s="551"/>
      <c r="M16" s="535"/>
      <c r="N16" s="535"/>
      <c r="O16" s="535"/>
      <c r="P16" s="533"/>
      <c r="Q16" s="534"/>
    </row>
    <row r="17" spans="1:17" ht="12.75">
      <c r="A17" s="11">
        <v>1</v>
      </c>
      <c r="B17" s="204">
        <v>2</v>
      </c>
      <c r="C17" s="11">
        <v>3</v>
      </c>
      <c r="D17" s="11">
        <v>4</v>
      </c>
      <c r="E17" s="11">
        <v>5</v>
      </c>
      <c r="F17" s="11">
        <v>6</v>
      </c>
      <c r="G17" s="11">
        <v>7</v>
      </c>
      <c r="H17" s="19">
        <v>8</v>
      </c>
      <c r="I17" s="209">
        <v>9</v>
      </c>
      <c r="J17" s="11">
        <v>10</v>
      </c>
      <c r="K17" s="19">
        <v>11</v>
      </c>
      <c r="L17" s="19">
        <v>12</v>
      </c>
      <c r="M17" s="11">
        <v>13</v>
      </c>
      <c r="N17" s="11">
        <v>14</v>
      </c>
      <c r="O17" s="11">
        <v>15</v>
      </c>
      <c r="P17" s="11">
        <v>16</v>
      </c>
      <c r="Q17" s="9"/>
    </row>
    <row r="18" spans="1:17" ht="15.75">
      <c r="A18" s="11"/>
      <c r="B18" s="548" t="s">
        <v>968</v>
      </c>
      <c r="C18" s="549"/>
      <c r="D18" s="549"/>
      <c r="E18" s="549"/>
      <c r="F18" s="549"/>
      <c r="G18" s="549"/>
      <c r="H18" s="549"/>
      <c r="I18" s="549"/>
      <c r="J18" s="549"/>
      <c r="K18" s="549"/>
      <c r="L18" s="549"/>
      <c r="M18" s="549"/>
      <c r="N18" s="549"/>
      <c r="O18" s="549"/>
      <c r="P18" s="550"/>
      <c r="Q18" s="9"/>
    </row>
    <row r="19" spans="1:17" ht="12.75">
      <c r="A19" s="348">
        <v>1</v>
      </c>
      <c r="B19" s="702" t="s">
        <v>615</v>
      </c>
      <c r="C19" s="703"/>
      <c r="D19" s="703"/>
      <c r="E19" s="703"/>
      <c r="F19" s="704"/>
      <c r="G19" s="396"/>
      <c r="H19" s="343">
        <f>SUM(H20:H28)</f>
        <v>9</v>
      </c>
      <c r="I19" s="397">
        <f>SUM(I20:I28)</f>
        <v>207811</v>
      </c>
      <c r="J19" s="397"/>
      <c r="K19" s="397">
        <f>SUM(K20:K28)</f>
        <v>9</v>
      </c>
      <c r="L19" s="397">
        <f>SUM(L20:L28)</f>
        <v>207811</v>
      </c>
      <c r="M19" s="397">
        <f>SUM(M20:M28)</f>
        <v>201963</v>
      </c>
      <c r="N19" s="397">
        <f>SUM(N20:N28)</f>
        <v>5848</v>
      </c>
      <c r="O19" s="11"/>
      <c r="P19" s="11"/>
      <c r="Q19" s="9"/>
    </row>
    <row r="20" spans="1:17" ht="12.75">
      <c r="A20" s="348">
        <v>2</v>
      </c>
      <c r="B20" s="357" t="s">
        <v>969</v>
      </c>
      <c r="C20" s="363">
        <v>1991</v>
      </c>
      <c r="D20" s="363">
        <v>10300001</v>
      </c>
      <c r="E20" s="363"/>
      <c r="F20" s="363"/>
      <c r="G20" s="363" t="s">
        <v>533</v>
      </c>
      <c r="H20" s="350">
        <v>1</v>
      </c>
      <c r="I20" s="351">
        <v>1634</v>
      </c>
      <c r="J20" s="363"/>
      <c r="K20" s="350">
        <v>1</v>
      </c>
      <c r="L20" s="351">
        <v>1634</v>
      </c>
      <c r="M20" s="351">
        <v>1634</v>
      </c>
      <c r="N20" s="351">
        <f aca="true" t="shared" si="0" ref="N20:N28">L20-M20</f>
        <v>0</v>
      </c>
      <c r="O20" s="350"/>
      <c r="P20" s="12"/>
      <c r="Q20" s="9"/>
    </row>
    <row r="21" spans="1:17" ht="12.75">
      <c r="A21" s="348">
        <v>3</v>
      </c>
      <c r="B21" s="357" t="s">
        <v>970</v>
      </c>
      <c r="C21" s="363">
        <v>1973</v>
      </c>
      <c r="D21" s="363">
        <v>10300002</v>
      </c>
      <c r="E21" s="363"/>
      <c r="F21" s="363"/>
      <c r="G21" s="363" t="s">
        <v>533</v>
      </c>
      <c r="H21" s="350">
        <v>1</v>
      </c>
      <c r="I21" s="351">
        <v>77469</v>
      </c>
      <c r="J21" s="363"/>
      <c r="K21" s="350">
        <v>1</v>
      </c>
      <c r="L21" s="351">
        <v>77469</v>
      </c>
      <c r="M21" s="351">
        <v>77469</v>
      </c>
      <c r="N21" s="351">
        <f t="shared" si="0"/>
        <v>0</v>
      </c>
      <c r="O21" s="350"/>
      <c r="P21" s="12"/>
      <c r="Q21" s="9"/>
    </row>
    <row r="22" spans="1:17" ht="12.75">
      <c r="A22" s="348">
        <v>4</v>
      </c>
      <c r="B22" s="357" t="s">
        <v>971</v>
      </c>
      <c r="C22" s="363">
        <v>1973</v>
      </c>
      <c r="D22" s="363">
        <v>10300003</v>
      </c>
      <c r="E22" s="363"/>
      <c r="F22" s="363"/>
      <c r="G22" s="363" t="s">
        <v>530</v>
      </c>
      <c r="H22" s="350">
        <v>1</v>
      </c>
      <c r="I22" s="351">
        <v>11176</v>
      </c>
      <c r="J22" s="363"/>
      <c r="K22" s="350">
        <v>1</v>
      </c>
      <c r="L22" s="351">
        <v>11176</v>
      </c>
      <c r="M22" s="351">
        <v>11176</v>
      </c>
      <c r="N22" s="351">
        <f t="shared" si="0"/>
        <v>0</v>
      </c>
      <c r="O22" s="350"/>
      <c r="P22" s="12"/>
      <c r="Q22" s="9"/>
    </row>
    <row r="23" spans="1:17" ht="12.75">
      <c r="A23" s="348">
        <v>5</v>
      </c>
      <c r="B23" s="357" t="s">
        <v>972</v>
      </c>
      <c r="C23" s="363">
        <v>1960</v>
      </c>
      <c r="D23" s="363">
        <v>10300004</v>
      </c>
      <c r="E23" s="363"/>
      <c r="F23" s="363"/>
      <c r="G23" s="363" t="s">
        <v>530</v>
      </c>
      <c r="H23" s="350">
        <v>1</v>
      </c>
      <c r="I23" s="351">
        <v>10324</v>
      </c>
      <c r="J23" s="363"/>
      <c r="K23" s="350">
        <v>1</v>
      </c>
      <c r="L23" s="351">
        <v>10324</v>
      </c>
      <c r="M23" s="351">
        <v>10324</v>
      </c>
      <c r="N23" s="351">
        <f t="shared" si="0"/>
        <v>0</v>
      </c>
      <c r="O23" s="350"/>
      <c r="P23" s="12"/>
      <c r="Q23" s="9"/>
    </row>
    <row r="24" spans="1:17" ht="12.75">
      <c r="A24" s="348">
        <v>6</v>
      </c>
      <c r="B24" s="357" t="s">
        <v>973</v>
      </c>
      <c r="C24" s="363">
        <v>1960</v>
      </c>
      <c r="D24" s="363">
        <v>10300005</v>
      </c>
      <c r="E24" s="363"/>
      <c r="F24" s="363"/>
      <c r="G24" s="363" t="s">
        <v>533</v>
      </c>
      <c r="H24" s="350">
        <v>1</v>
      </c>
      <c r="I24" s="351">
        <v>47609</v>
      </c>
      <c r="J24" s="363"/>
      <c r="K24" s="350">
        <v>1</v>
      </c>
      <c r="L24" s="351">
        <v>47609</v>
      </c>
      <c r="M24" s="351">
        <v>47609</v>
      </c>
      <c r="N24" s="351">
        <f t="shared" si="0"/>
        <v>0</v>
      </c>
      <c r="O24" s="350"/>
      <c r="P24" s="12"/>
      <c r="Q24" s="9"/>
    </row>
    <row r="25" spans="1:17" ht="12.75">
      <c r="A25" s="348">
        <v>7</v>
      </c>
      <c r="B25" s="357" t="s">
        <v>974</v>
      </c>
      <c r="C25" s="363">
        <v>1973</v>
      </c>
      <c r="D25" s="363">
        <v>10300006</v>
      </c>
      <c r="E25" s="363"/>
      <c r="F25" s="363"/>
      <c r="G25" s="363" t="s">
        <v>533</v>
      </c>
      <c r="H25" s="350">
        <v>1</v>
      </c>
      <c r="I25" s="351">
        <v>2258</v>
      </c>
      <c r="J25" s="363"/>
      <c r="K25" s="350">
        <v>1</v>
      </c>
      <c r="L25" s="351">
        <v>2258</v>
      </c>
      <c r="M25" s="351">
        <v>2258</v>
      </c>
      <c r="N25" s="351">
        <f t="shared" si="0"/>
        <v>0</v>
      </c>
      <c r="O25" s="350"/>
      <c r="P25" s="12"/>
      <c r="Q25" s="9"/>
    </row>
    <row r="26" spans="1:17" ht="12.75">
      <c r="A26" s="348">
        <v>8</v>
      </c>
      <c r="B26" s="357" t="s">
        <v>975</v>
      </c>
      <c r="C26" s="363">
        <v>1973</v>
      </c>
      <c r="D26" s="363">
        <v>10300007</v>
      </c>
      <c r="E26" s="363"/>
      <c r="F26" s="363"/>
      <c r="G26" s="363" t="s">
        <v>533</v>
      </c>
      <c r="H26" s="350">
        <v>1</v>
      </c>
      <c r="I26" s="351">
        <v>905</v>
      </c>
      <c r="J26" s="363"/>
      <c r="K26" s="350">
        <v>1</v>
      </c>
      <c r="L26" s="351">
        <v>905</v>
      </c>
      <c r="M26" s="351">
        <v>905</v>
      </c>
      <c r="N26" s="351">
        <f t="shared" si="0"/>
        <v>0</v>
      </c>
      <c r="O26" s="350"/>
      <c r="P26" s="12"/>
      <c r="Q26" s="9"/>
    </row>
    <row r="27" spans="1:17" ht="12.75">
      <c r="A27" s="348">
        <v>9</v>
      </c>
      <c r="B27" s="357" t="s">
        <v>976</v>
      </c>
      <c r="C27" s="363">
        <v>1960</v>
      </c>
      <c r="D27" s="363">
        <v>103100008</v>
      </c>
      <c r="E27" s="363"/>
      <c r="F27" s="363"/>
      <c r="G27" s="363" t="s">
        <v>533</v>
      </c>
      <c r="H27" s="350">
        <v>1</v>
      </c>
      <c r="I27" s="351">
        <v>43676</v>
      </c>
      <c r="J27" s="363"/>
      <c r="K27" s="350">
        <v>1</v>
      </c>
      <c r="L27" s="351">
        <v>43676</v>
      </c>
      <c r="M27" s="351">
        <v>43676</v>
      </c>
      <c r="N27" s="351">
        <f t="shared" si="0"/>
        <v>0</v>
      </c>
      <c r="O27" s="350"/>
      <c r="P27" s="12"/>
      <c r="Q27" s="9"/>
    </row>
    <row r="28" spans="1:17" ht="12.75">
      <c r="A28" s="348">
        <v>10</v>
      </c>
      <c r="B28" s="357" t="s">
        <v>977</v>
      </c>
      <c r="C28" s="363">
        <v>2015</v>
      </c>
      <c r="D28" s="363">
        <v>10300009</v>
      </c>
      <c r="E28" s="363"/>
      <c r="F28" s="363"/>
      <c r="G28" s="363" t="s">
        <v>533</v>
      </c>
      <c r="H28" s="350">
        <v>1</v>
      </c>
      <c r="I28" s="351">
        <v>12760</v>
      </c>
      <c r="J28" s="363"/>
      <c r="K28" s="350">
        <v>1</v>
      </c>
      <c r="L28" s="351">
        <v>12760</v>
      </c>
      <c r="M28" s="351">
        <v>6912</v>
      </c>
      <c r="N28" s="351">
        <f t="shared" si="0"/>
        <v>5848</v>
      </c>
      <c r="O28" s="350"/>
      <c r="P28" s="12"/>
      <c r="Q28" s="9"/>
    </row>
    <row r="29" spans="1:17" ht="12.75">
      <c r="A29" s="348"/>
      <c r="B29" s="583" t="s">
        <v>616</v>
      </c>
      <c r="C29" s="584"/>
      <c r="D29" s="584"/>
      <c r="E29" s="584"/>
      <c r="F29" s="584"/>
      <c r="G29" s="585"/>
      <c r="H29" s="398">
        <f>SUM(H30:H53)</f>
        <v>24</v>
      </c>
      <c r="I29" s="399">
        <f>SUM(I30:I53)</f>
        <v>113364</v>
      </c>
      <c r="J29" s="399"/>
      <c r="K29" s="398">
        <f>SUM(K30:K53)</f>
        <v>24</v>
      </c>
      <c r="L29" s="399">
        <f>SUM(L30:L53)</f>
        <v>113364</v>
      </c>
      <c r="M29" s="399">
        <f>SUM(M30:M53)</f>
        <v>24187</v>
      </c>
      <c r="N29" s="399">
        <f>SUM(N30:N53)</f>
        <v>89177</v>
      </c>
      <c r="O29" s="350"/>
      <c r="P29" s="357"/>
      <c r="Q29" s="9"/>
    </row>
    <row r="30" spans="1:17" ht="12.75">
      <c r="A30" s="348">
        <v>1</v>
      </c>
      <c r="B30" s="188" t="s">
        <v>978</v>
      </c>
      <c r="C30" s="391">
        <v>2002</v>
      </c>
      <c r="D30" s="325">
        <v>10400002</v>
      </c>
      <c r="E30" s="236"/>
      <c r="F30" s="236"/>
      <c r="G30" s="236" t="s">
        <v>533</v>
      </c>
      <c r="H30" s="208">
        <v>1</v>
      </c>
      <c r="I30" s="213">
        <v>636</v>
      </c>
      <c r="J30" s="236"/>
      <c r="K30" s="208">
        <v>1</v>
      </c>
      <c r="L30" s="213">
        <v>636</v>
      </c>
      <c r="M30" s="205">
        <v>636</v>
      </c>
      <c r="N30" s="20">
        <f aca="true" t="shared" si="1" ref="N30:N53">L30-M30</f>
        <v>0</v>
      </c>
      <c r="O30" s="350"/>
      <c r="P30" s="357"/>
      <c r="Q30" s="9"/>
    </row>
    <row r="31" spans="1:17" ht="12.75">
      <c r="A31" s="348">
        <v>2</v>
      </c>
      <c r="B31" s="188" t="s">
        <v>979</v>
      </c>
      <c r="C31" s="286">
        <v>2003</v>
      </c>
      <c r="D31" s="214">
        <v>10400003</v>
      </c>
      <c r="E31" s="236"/>
      <c r="F31" s="236"/>
      <c r="G31" s="236" t="s">
        <v>533</v>
      </c>
      <c r="H31" s="208">
        <v>1</v>
      </c>
      <c r="I31" s="213">
        <v>1145</v>
      </c>
      <c r="J31" s="236"/>
      <c r="K31" s="208">
        <v>1</v>
      </c>
      <c r="L31" s="213">
        <v>1145</v>
      </c>
      <c r="M31" s="205">
        <v>1145</v>
      </c>
      <c r="N31" s="20">
        <f t="shared" si="1"/>
        <v>0</v>
      </c>
      <c r="O31" s="350"/>
      <c r="P31" s="357"/>
      <c r="Q31" s="9"/>
    </row>
    <row r="32" spans="1:17" ht="12.75">
      <c r="A32" s="348">
        <v>3</v>
      </c>
      <c r="B32" s="188" t="s">
        <v>980</v>
      </c>
      <c r="C32" s="286">
        <v>2003</v>
      </c>
      <c r="D32" s="214">
        <v>10400004</v>
      </c>
      <c r="E32" s="236"/>
      <c r="F32" s="236"/>
      <c r="G32" s="236" t="s">
        <v>533</v>
      </c>
      <c r="H32" s="208">
        <v>1</v>
      </c>
      <c r="I32" s="213">
        <v>550</v>
      </c>
      <c r="J32" s="236"/>
      <c r="K32" s="208">
        <v>1</v>
      </c>
      <c r="L32" s="213">
        <v>550</v>
      </c>
      <c r="M32" s="205">
        <v>550</v>
      </c>
      <c r="N32" s="20">
        <f t="shared" si="1"/>
        <v>0</v>
      </c>
      <c r="O32" s="350"/>
      <c r="P32" s="357"/>
      <c r="Q32" s="9"/>
    </row>
    <row r="33" spans="1:17" ht="12.75">
      <c r="A33" s="348">
        <v>4</v>
      </c>
      <c r="B33" s="188" t="s">
        <v>981</v>
      </c>
      <c r="C33" s="286">
        <v>2010</v>
      </c>
      <c r="D33" s="214">
        <v>10400011</v>
      </c>
      <c r="E33" s="236"/>
      <c r="F33" s="236"/>
      <c r="G33" s="236" t="s">
        <v>533</v>
      </c>
      <c r="H33" s="208">
        <v>1</v>
      </c>
      <c r="I33" s="213">
        <v>1200</v>
      </c>
      <c r="J33" s="236"/>
      <c r="K33" s="208">
        <v>1</v>
      </c>
      <c r="L33" s="213">
        <v>1200</v>
      </c>
      <c r="M33" s="205">
        <v>1200</v>
      </c>
      <c r="N33" s="20">
        <f t="shared" si="1"/>
        <v>0</v>
      </c>
      <c r="O33" s="350"/>
      <c r="P33" s="357"/>
      <c r="Q33" s="9"/>
    </row>
    <row r="34" spans="1:17" ht="12.75">
      <c r="A34" s="348">
        <v>5</v>
      </c>
      <c r="B34" s="188" t="s">
        <v>982</v>
      </c>
      <c r="C34" s="286">
        <v>2008</v>
      </c>
      <c r="D34" s="214">
        <v>10400006</v>
      </c>
      <c r="E34" s="236"/>
      <c r="F34" s="236"/>
      <c r="G34" s="236" t="s">
        <v>533</v>
      </c>
      <c r="H34" s="208">
        <v>1</v>
      </c>
      <c r="I34" s="213">
        <v>1765</v>
      </c>
      <c r="J34" s="236"/>
      <c r="K34" s="208">
        <v>1</v>
      </c>
      <c r="L34" s="213">
        <v>1765</v>
      </c>
      <c r="M34" s="205">
        <v>1765</v>
      </c>
      <c r="N34" s="20">
        <f t="shared" si="1"/>
        <v>0</v>
      </c>
      <c r="O34" s="350"/>
      <c r="P34" s="357"/>
      <c r="Q34" s="9"/>
    </row>
    <row r="35" spans="1:17" ht="12.75">
      <c r="A35" s="348">
        <v>6</v>
      </c>
      <c r="B35" s="188" t="s">
        <v>983</v>
      </c>
      <c r="C35" s="286">
        <v>2008</v>
      </c>
      <c r="D35" s="214">
        <v>10400007</v>
      </c>
      <c r="E35" s="236"/>
      <c r="F35" s="236"/>
      <c r="G35" s="236" t="s">
        <v>533</v>
      </c>
      <c r="H35" s="208">
        <v>1</v>
      </c>
      <c r="I35" s="213">
        <v>1185</v>
      </c>
      <c r="J35" s="236"/>
      <c r="K35" s="208">
        <v>1</v>
      </c>
      <c r="L35" s="213">
        <v>1185</v>
      </c>
      <c r="M35" s="205">
        <v>1185</v>
      </c>
      <c r="N35" s="20">
        <f t="shared" si="1"/>
        <v>0</v>
      </c>
      <c r="O35" s="350"/>
      <c r="P35" s="357"/>
      <c r="Q35" s="9"/>
    </row>
    <row r="36" spans="1:17" ht="12.75">
      <c r="A36" s="348">
        <v>7</v>
      </c>
      <c r="B36" s="188" t="s">
        <v>984</v>
      </c>
      <c r="C36" s="286">
        <v>2008</v>
      </c>
      <c r="D36" s="214">
        <v>10400008</v>
      </c>
      <c r="E36" s="236"/>
      <c r="F36" s="236"/>
      <c r="G36" s="236" t="s">
        <v>533</v>
      </c>
      <c r="H36" s="208">
        <v>1</v>
      </c>
      <c r="I36" s="213">
        <v>1027</v>
      </c>
      <c r="J36" s="236"/>
      <c r="K36" s="208">
        <v>1</v>
      </c>
      <c r="L36" s="213">
        <v>1027</v>
      </c>
      <c r="M36" s="205">
        <v>1027</v>
      </c>
      <c r="N36" s="20">
        <f t="shared" si="1"/>
        <v>0</v>
      </c>
      <c r="O36" s="350"/>
      <c r="P36" s="357"/>
      <c r="Q36" s="9"/>
    </row>
    <row r="37" spans="1:17" ht="12.75">
      <c r="A37" s="348">
        <v>8</v>
      </c>
      <c r="B37" s="188" t="s">
        <v>985</v>
      </c>
      <c r="C37" s="286">
        <v>2008</v>
      </c>
      <c r="D37" s="214">
        <v>10400009</v>
      </c>
      <c r="E37" s="236"/>
      <c r="F37" s="236"/>
      <c r="G37" s="236"/>
      <c r="H37" s="208">
        <v>1</v>
      </c>
      <c r="I37" s="213">
        <v>1525</v>
      </c>
      <c r="J37" s="236"/>
      <c r="K37" s="208">
        <v>1</v>
      </c>
      <c r="L37" s="213">
        <v>1525</v>
      </c>
      <c r="M37" s="205">
        <v>1525</v>
      </c>
      <c r="N37" s="20">
        <f t="shared" si="1"/>
        <v>0</v>
      </c>
      <c r="O37" s="350"/>
      <c r="P37" s="357"/>
      <c r="Q37" s="9"/>
    </row>
    <row r="38" spans="1:17" ht="12.75">
      <c r="A38" s="348">
        <v>9</v>
      </c>
      <c r="B38" s="188" t="s">
        <v>991</v>
      </c>
      <c r="C38" s="286">
        <v>2010</v>
      </c>
      <c r="D38" s="214">
        <v>10400010</v>
      </c>
      <c r="E38" s="236"/>
      <c r="F38" s="236"/>
      <c r="G38" s="236" t="s">
        <v>533</v>
      </c>
      <c r="H38" s="208">
        <v>1</v>
      </c>
      <c r="I38" s="213">
        <v>1399</v>
      </c>
      <c r="J38" s="236"/>
      <c r="K38" s="208">
        <v>1</v>
      </c>
      <c r="L38" s="213">
        <v>1399</v>
      </c>
      <c r="M38" s="205">
        <v>1399</v>
      </c>
      <c r="N38" s="20">
        <f t="shared" si="1"/>
        <v>0</v>
      </c>
      <c r="O38" s="350"/>
      <c r="P38" s="357"/>
      <c r="Q38" s="9"/>
    </row>
    <row r="39" spans="1:17" ht="12.75">
      <c r="A39" s="348">
        <v>10</v>
      </c>
      <c r="B39" s="188" t="s">
        <v>986</v>
      </c>
      <c r="C39" s="261">
        <v>2012</v>
      </c>
      <c r="D39" s="208">
        <v>10400012</v>
      </c>
      <c r="E39" s="236"/>
      <c r="F39" s="236"/>
      <c r="G39" s="236" t="s">
        <v>533</v>
      </c>
      <c r="H39" s="208">
        <v>1</v>
      </c>
      <c r="I39" s="213">
        <v>1291</v>
      </c>
      <c r="J39" s="236"/>
      <c r="K39" s="208">
        <v>1</v>
      </c>
      <c r="L39" s="213">
        <v>1291</v>
      </c>
      <c r="M39" s="205">
        <v>1108</v>
      </c>
      <c r="N39" s="20">
        <f t="shared" si="1"/>
        <v>183</v>
      </c>
      <c r="O39" s="350"/>
      <c r="P39" s="357"/>
      <c r="Q39" s="9"/>
    </row>
    <row r="40" spans="1:17" ht="12.75">
      <c r="A40" s="348">
        <v>11</v>
      </c>
      <c r="B40" s="194" t="s">
        <v>987</v>
      </c>
      <c r="C40" s="261">
        <v>2012</v>
      </c>
      <c r="D40" s="208">
        <v>10400013</v>
      </c>
      <c r="E40" s="236"/>
      <c r="F40" s="236"/>
      <c r="G40" s="236" t="s">
        <v>533</v>
      </c>
      <c r="H40" s="208">
        <v>1</v>
      </c>
      <c r="I40" s="213">
        <v>3082</v>
      </c>
      <c r="J40" s="236"/>
      <c r="K40" s="208">
        <v>1</v>
      </c>
      <c r="L40" s="213">
        <v>3082</v>
      </c>
      <c r="M40" s="213">
        <v>2515</v>
      </c>
      <c r="N40" s="20">
        <f t="shared" si="1"/>
        <v>567</v>
      </c>
      <c r="O40" s="350"/>
      <c r="P40" s="357"/>
      <c r="Q40" s="9"/>
    </row>
    <row r="41" spans="1:17" ht="12.75">
      <c r="A41" s="348">
        <v>12</v>
      </c>
      <c r="B41" s="188" t="s">
        <v>988</v>
      </c>
      <c r="C41" s="286">
        <v>2012</v>
      </c>
      <c r="D41" s="214">
        <v>10400014</v>
      </c>
      <c r="E41" s="236"/>
      <c r="F41" s="236"/>
      <c r="G41" s="236" t="s">
        <v>533</v>
      </c>
      <c r="H41" s="208">
        <v>1</v>
      </c>
      <c r="I41" s="213">
        <v>1340</v>
      </c>
      <c r="J41" s="236"/>
      <c r="K41" s="208">
        <v>1</v>
      </c>
      <c r="L41" s="213">
        <v>1340</v>
      </c>
      <c r="M41" s="205">
        <v>1109</v>
      </c>
      <c r="N41" s="20">
        <f t="shared" si="1"/>
        <v>231</v>
      </c>
      <c r="O41" s="350"/>
      <c r="P41" s="357"/>
      <c r="Q41" s="9"/>
    </row>
    <row r="42" spans="1:17" ht="12.75">
      <c r="A42" s="348">
        <v>13</v>
      </c>
      <c r="B42" s="188" t="s">
        <v>989</v>
      </c>
      <c r="C42" s="286">
        <v>2013</v>
      </c>
      <c r="D42" s="214">
        <v>10400015</v>
      </c>
      <c r="E42" s="236"/>
      <c r="F42" s="236"/>
      <c r="G42" s="236" t="s">
        <v>533</v>
      </c>
      <c r="H42" s="208">
        <v>1</v>
      </c>
      <c r="I42" s="213">
        <v>2821</v>
      </c>
      <c r="J42" s="236"/>
      <c r="K42" s="208">
        <v>1</v>
      </c>
      <c r="L42" s="213">
        <v>2821</v>
      </c>
      <c r="M42" s="205">
        <v>2141</v>
      </c>
      <c r="N42" s="20">
        <f t="shared" si="1"/>
        <v>680</v>
      </c>
      <c r="O42" s="350"/>
      <c r="P42" s="357"/>
      <c r="Q42" s="9"/>
    </row>
    <row r="43" spans="1:17" ht="12.75">
      <c r="A43" s="348">
        <v>14</v>
      </c>
      <c r="B43" s="188" t="s">
        <v>990</v>
      </c>
      <c r="C43" s="286">
        <v>2016</v>
      </c>
      <c r="D43" s="214">
        <v>10400016</v>
      </c>
      <c r="E43" s="236"/>
      <c r="F43" s="236"/>
      <c r="G43" s="236" t="s">
        <v>533</v>
      </c>
      <c r="H43" s="208">
        <v>1</v>
      </c>
      <c r="I43" s="213">
        <v>7998</v>
      </c>
      <c r="J43" s="236"/>
      <c r="K43" s="208">
        <v>1</v>
      </c>
      <c r="L43" s="213">
        <v>7998</v>
      </c>
      <c r="M43" s="205">
        <v>3267</v>
      </c>
      <c r="N43" s="20">
        <f t="shared" si="1"/>
        <v>4731</v>
      </c>
      <c r="O43" s="350"/>
      <c r="P43" s="357"/>
      <c r="Q43" s="9"/>
    </row>
    <row r="44" spans="1:17" ht="12.75">
      <c r="A44" s="348">
        <v>15</v>
      </c>
      <c r="B44" s="188" t="s">
        <v>1090</v>
      </c>
      <c r="C44" s="286">
        <v>2020</v>
      </c>
      <c r="D44" s="214">
        <v>101480017</v>
      </c>
      <c r="E44" s="236"/>
      <c r="F44" s="236"/>
      <c r="G44" s="236" t="s">
        <v>533</v>
      </c>
      <c r="H44" s="208">
        <v>1</v>
      </c>
      <c r="I44" s="213">
        <v>3690</v>
      </c>
      <c r="J44" s="236"/>
      <c r="K44" s="208">
        <v>1</v>
      </c>
      <c r="L44" s="213">
        <v>3690</v>
      </c>
      <c r="M44" s="205">
        <v>155</v>
      </c>
      <c r="N44" s="20">
        <f t="shared" si="1"/>
        <v>3535</v>
      </c>
      <c r="O44" s="350"/>
      <c r="P44" s="357"/>
      <c r="Q44" s="9"/>
    </row>
    <row r="45" spans="1:17" ht="12.75">
      <c r="A45" s="348">
        <v>16</v>
      </c>
      <c r="B45" s="188" t="s">
        <v>1091</v>
      </c>
      <c r="C45" s="286">
        <v>2020</v>
      </c>
      <c r="D45" s="214">
        <v>101480018</v>
      </c>
      <c r="E45" s="236"/>
      <c r="F45" s="236"/>
      <c r="G45" s="236" t="s">
        <v>533</v>
      </c>
      <c r="H45" s="208">
        <v>1</v>
      </c>
      <c r="I45" s="213">
        <v>9540</v>
      </c>
      <c r="J45" s="236"/>
      <c r="K45" s="208">
        <v>1</v>
      </c>
      <c r="L45" s="213">
        <v>9540</v>
      </c>
      <c r="M45" s="205">
        <v>400</v>
      </c>
      <c r="N45" s="20">
        <f t="shared" si="1"/>
        <v>9140</v>
      </c>
      <c r="O45" s="350"/>
      <c r="P45" s="357"/>
      <c r="Q45" s="9"/>
    </row>
    <row r="46" spans="1:17" ht="12.75">
      <c r="A46" s="348">
        <v>17</v>
      </c>
      <c r="B46" s="188" t="s">
        <v>1092</v>
      </c>
      <c r="C46" s="286">
        <v>2020</v>
      </c>
      <c r="D46" s="214">
        <v>101480019</v>
      </c>
      <c r="E46" s="236"/>
      <c r="F46" s="236"/>
      <c r="G46" s="236" t="s">
        <v>533</v>
      </c>
      <c r="H46" s="208">
        <v>1</v>
      </c>
      <c r="I46" s="213">
        <v>14220</v>
      </c>
      <c r="J46" s="236"/>
      <c r="K46" s="208">
        <v>1</v>
      </c>
      <c r="L46" s="213">
        <v>14220</v>
      </c>
      <c r="M46" s="205">
        <v>595</v>
      </c>
      <c r="N46" s="20">
        <f t="shared" si="1"/>
        <v>13625</v>
      </c>
      <c r="O46" s="350"/>
      <c r="P46" s="357"/>
      <c r="Q46" s="9"/>
    </row>
    <row r="47" spans="1:17" ht="12.75">
      <c r="A47" s="348">
        <v>18</v>
      </c>
      <c r="B47" s="188" t="s">
        <v>1093</v>
      </c>
      <c r="C47" s="286">
        <v>2020</v>
      </c>
      <c r="D47" s="214">
        <v>101480020</v>
      </c>
      <c r="E47" s="236"/>
      <c r="F47" s="236"/>
      <c r="G47" s="236" t="s">
        <v>533</v>
      </c>
      <c r="H47" s="208">
        <v>1</v>
      </c>
      <c r="I47" s="213">
        <v>7830</v>
      </c>
      <c r="J47" s="236"/>
      <c r="K47" s="208">
        <v>1</v>
      </c>
      <c r="L47" s="213">
        <v>7830</v>
      </c>
      <c r="M47" s="205">
        <v>325</v>
      </c>
      <c r="N47" s="20">
        <f t="shared" si="1"/>
        <v>7505</v>
      </c>
      <c r="O47" s="350"/>
      <c r="P47" s="357"/>
      <c r="Q47" s="9"/>
    </row>
    <row r="48" spans="1:17" ht="12.75">
      <c r="A48" s="348">
        <v>19</v>
      </c>
      <c r="B48" s="188" t="s">
        <v>1094</v>
      </c>
      <c r="C48" s="286">
        <v>2020</v>
      </c>
      <c r="D48" s="214">
        <v>101480021</v>
      </c>
      <c r="E48" s="236"/>
      <c r="F48" s="236"/>
      <c r="G48" s="236" t="s">
        <v>533</v>
      </c>
      <c r="H48" s="208">
        <v>1</v>
      </c>
      <c r="I48" s="213">
        <v>9180</v>
      </c>
      <c r="J48" s="236"/>
      <c r="K48" s="208">
        <v>1</v>
      </c>
      <c r="L48" s="213">
        <v>9180</v>
      </c>
      <c r="M48" s="205">
        <v>385</v>
      </c>
      <c r="N48" s="20">
        <f t="shared" si="1"/>
        <v>8795</v>
      </c>
      <c r="O48" s="350"/>
      <c r="P48" s="357"/>
      <c r="Q48" s="9"/>
    </row>
    <row r="49" spans="1:17" ht="12.75">
      <c r="A49" s="348">
        <v>20</v>
      </c>
      <c r="B49" s="188" t="s">
        <v>1095</v>
      </c>
      <c r="C49" s="286">
        <v>2020</v>
      </c>
      <c r="D49" s="214">
        <v>101480022</v>
      </c>
      <c r="E49" s="236"/>
      <c r="F49" s="236"/>
      <c r="G49" s="236" t="s">
        <v>533</v>
      </c>
      <c r="H49" s="208">
        <v>1</v>
      </c>
      <c r="I49" s="213">
        <v>6930</v>
      </c>
      <c r="J49" s="236"/>
      <c r="K49" s="208">
        <v>1</v>
      </c>
      <c r="L49" s="213">
        <v>6930</v>
      </c>
      <c r="M49" s="205">
        <v>290</v>
      </c>
      <c r="N49" s="20">
        <f t="shared" si="1"/>
        <v>6640</v>
      </c>
      <c r="O49" s="350"/>
      <c r="P49" s="357"/>
      <c r="Q49" s="9"/>
    </row>
    <row r="50" spans="1:17" ht="12.75">
      <c r="A50" s="348">
        <v>21</v>
      </c>
      <c r="B50" s="188" t="s">
        <v>1096</v>
      </c>
      <c r="C50" s="286">
        <v>2020</v>
      </c>
      <c r="D50" s="214">
        <v>101480023</v>
      </c>
      <c r="E50" s="236"/>
      <c r="F50" s="236"/>
      <c r="G50" s="236" t="s">
        <v>533</v>
      </c>
      <c r="H50" s="208">
        <v>1</v>
      </c>
      <c r="I50" s="213">
        <v>12420</v>
      </c>
      <c r="J50" s="236"/>
      <c r="K50" s="208">
        <v>1</v>
      </c>
      <c r="L50" s="213">
        <v>12420</v>
      </c>
      <c r="M50" s="205">
        <v>520</v>
      </c>
      <c r="N50" s="20">
        <f t="shared" si="1"/>
        <v>11900</v>
      </c>
      <c r="O50" s="350"/>
      <c r="P50" s="357"/>
      <c r="Q50" s="9"/>
    </row>
    <row r="51" spans="1:17" ht="12.75">
      <c r="A51" s="348">
        <v>22</v>
      </c>
      <c r="B51" s="188" t="s">
        <v>1097</v>
      </c>
      <c r="C51" s="286">
        <v>2020</v>
      </c>
      <c r="D51" s="214">
        <v>101480024</v>
      </c>
      <c r="E51" s="236"/>
      <c r="F51" s="236"/>
      <c r="G51" s="236" t="s">
        <v>533</v>
      </c>
      <c r="H51" s="208">
        <v>1</v>
      </c>
      <c r="I51" s="213">
        <v>6930</v>
      </c>
      <c r="J51" s="236"/>
      <c r="K51" s="208">
        <v>1</v>
      </c>
      <c r="L51" s="213">
        <v>6930</v>
      </c>
      <c r="M51" s="205">
        <v>290</v>
      </c>
      <c r="N51" s="20">
        <f t="shared" si="1"/>
        <v>6640</v>
      </c>
      <c r="O51" s="350"/>
      <c r="P51" s="357"/>
      <c r="Q51" s="9"/>
    </row>
    <row r="52" spans="1:17" ht="12.75">
      <c r="A52" s="348">
        <v>23</v>
      </c>
      <c r="B52" s="188" t="s">
        <v>1098</v>
      </c>
      <c r="C52" s="286">
        <v>2020</v>
      </c>
      <c r="D52" s="214">
        <v>101480025</v>
      </c>
      <c r="E52" s="236"/>
      <c r="F52" s="236"/>
      <c r="G52" s="236" t="s">
        <v>533</v>
      </c>
      <c r="H52" s="208">
        <v>1</v>
      </c>
      <c r="I52" s="213">
        <v>8460</v>
      </c>
      <c r="J52" s="236"/>
      <c r="K52" s="208">
        <v>1</v>
      </c>
      <c r="L52" s="213">
        <v>8460</v>
      </c>
      <c r="M52" s="205">
        <v>355</v>
      </c>
      <c r="N52" s="20">
        <f t="shared" si="1"/>
        <v>8105</v>
      </c>
      <c r="O52" s="350"/>
      <c r="P52" s="357"/>
      <c r="Q52" s="9"/>
    </row>
    <row r="53" spans="1:17" ht="12.75">
      <c r="A53" s="348">
        <v>24</v>
      </c>
      <c r="B53" s="188" t="s">
        <v>1099</v>
      </c>
      <c r="C53" s="286">
        <v>2020</v>
      </c>
      <c r="D53" s="214">
        <v>101480026</v>
      </c>
      <c r="E53" s="236"/>
      <c r="F53" s="236"/>
      <c r="G53" s="236" t="s">
        <v>533</v>
      </c>
      <c r="H53" s="208">
        <v>1</v>
      </c>
      <c r="I53" s="213">
        <v>7200</v>
      </c>
      <c r="J53" s="236"/>
      <c r="K53" s="208">
        <v>1</v>
      </c>
      <c r="L53" s="213">
        <v>7200</v>
      </c>
      <c r="M53" s="205">
        <v>300</v>
      </c>
      <c r="N53" s="20">
        <f t="shared" si="1"/>
        <v>6900</v>
      </c>
      <c r="O53" s="350"/>
      <c r="P53" s="357"/>
      <c r="Q53" s="9"/>
    </row>
    <row r="54" spans="1:17" ht="12.75">
      <c r="A54" s="348"/>
      <c r="B54" s="697" t="s">
        <v>1100</v>
      </c>
      <c r="C54" s="698"/>
      <c r="D54" s="698"/>
      <c r="E54" s="698"/>
      <c r="F54" s="705"/>
      <c r="G54" s="271"/>
      <c r="H54" s="389">
        <f>H55</f>
        <v>1</v>
      </c>
      <c r="I54" s="368">
        <f>I55</f>
        <v>3566</v>
      </c>
      <c r="J54" s="271"/>
      <c r="K54" s="389">
        <f>K55</f>
        <v>1</v>
      </c>
      <c r="L54" s="368">
        <f>L55</f>
        <v>3566</v>
      </c>
      <c r="M54" s="425">
        <f>M55</f>
        <v>3566</v>
      </c>
      <c r="N54" s="397">
        <f>N55</f>
        <v>0</v>
      </c>
      <c r="O54" s="350"/>
      <c r="P54" s="357"/>
      <c r="Q54" s="9"/>
    </row>
    <row r="55" spans="1:17" ht="12.75">
      <c r="A55" s="348">
        <v>1</v>
      </c>
      <c r="B55" s="188" t="s">
        <v>992</v>
      </c>
      <c r="C55" s="286">
        <v>1985</v>
      </c>
      <c r="D55" s="214">
        <v>10500001</v>
      </c>
      <c r="E55" s="236"/>
      <c r="F55" s="236"/>
      <c r="G55" s="236" t="s">
        <v>533</v>
      </c>
      <c r="H55" s="208">
        <v>1</v>
      </c>
      <c r="I55" s="213">
        <v>3566</v>
      </c>
      <c r="J55" s="236"/>
      <c r="K55" s="208">
        <v>1</v>
      </c>
      <c r="L55" s="213">
        <v>3566</v>
      </c>
      <c r="M55" s="205">
        <v>3566</v>
      </c>
      <c r="N55" s="20">
        <f>L55-M55</f>
        <v>0</v>
      </c>
      <c r="O55" s="350"/>
      <c r="P55" s="357"/>
      <c r="Q55" s="9"/>
    </row>
    <row r="56" spans="1:17" ht="12.75">
      <c r="A56" s="348"/>
      <c r="B56" s="439" t="s">
        <v>1101</v>
      </c>
      <c r="C56" s="440"/>
      <c r="D56" s="441"/>
      <c r="E56" s="442"/>
      <c r="F56" s="442"/>
      <c r="G56" s="443"/>
      <c r="H56" s="389">
        <f>SUM(H57:H58)</f>
        <v>2</v>
      </c>
      <c r="I56" s="368">
        <f>SUM(I57:I58)</f>
        <v>1564</v>
      </c>
      <c r="J56" s="271"/>
      <c r="K56" s="389">
        <f>SUM(K57:K58)</f>
        <v>2</v>
      </c>
      <c r="L56" s="368">
        <f>SUM(L57:L58)</f>
        <v>1564</v>
      </c>
      <c r="M56" s="425">
        <f>SUM(M57:M58)</f>
        <v>1564</v>
      </c>
      <c r="N56" s="397">
        <f>SUM(N57:N58)</f>
        <v>0</v>
      </c>
      <c r="O56" s="350"/>
      <c r="P56" s="357"/>
      <c r="Q56" s="9"/>
    </row>
    <row r="57" spans="1:17" ht="12.75">
      <c r="A57" s="348">
        <v>1</v>
      </c>
      <c r="B57" s="400" t="s">
        <v>1102</v>
      </c>
      <c r="C57" s="401">
        <v>1986</v>
      </c>
      <c r="D57" s="208">
        <v>10600001</v>
      </c>
      <c r="E57" s="236"/>
      <c r="F57" s="236"/>
      <c r="G57" s="236" t="s">
        <v>533</v>
      </c>
      <c r="H57" s="208">
        <v>1</v>
      </c>
      <c r="I57" s="213">
        <v>839</v>
      </c>
      <c r="J57" s="236"/>
      <c r="K57" s="208">
        <v>1</v>
      </c>
      <c r="L57" s="213">
        <v>839</v>
      </c>
      <c r="M57" s="205">
        <v>839</v>
      </c>
      <c r="N57" s="20">
        <f>L57-M57</f>
        <v>0</v>
      </c>
      <c r="O57" s="350"/>
      <c r="P57" s="357"/>
      <c r="Q57" s="9"/>
    </row>
    <row r="58" spans="1:17" ht="12.75">
      <c r="A58" s="348">
        <v>2</v>
      </c>
      <c r="B58" s="400" t="s">
        <v>1103</v>
      </c>
      <c r="C58" s="401">
        <v>1984</v>
      </c>
      <c r="D58" s="208">
        <v>10600002</v>
      </c>
      <c r="E58" s="236"/>
      <c r="F58" s="236"/>
      <c r="G58" s="236" t="s">
        <v>533</v>
      </c>
      <c r="H58" s="208">
        <v>1</v>
      </c>
      <c r="I58" s="213">
        <v>725</v>
      </c>
      <c r="J58" s="236"/>
      <c r="K58" s="208">
        <v>1</v>
      </c>
      <c r="L58" s="213">
        <v>725</v>
      </c>
      <c r="M58" s="205">
        <v>725</v>
      </c>
      <c r="N58" s="20">
        <f>L58-M58</f>
        <v>0</v>
      </c>
      <c r="O58" s="350"/>
      <c r="P58" s="357"/>
      <c r="Q58" s="9"/>
    </row>
    <row r="59" spans="1:17" ht="12.75">
      <c r="A59" s="348"/>
      <c r="B59" s="697" t="s">
        <v>1104</v>
      </c>
      <c r="C59" s="698"/>
      <c r="D59" s="698"/>
      <c r="E59" s="698"/>
      <c r="F59" s="698"/>
      <c r="G59" s="443"/>
      <c r="H59" s="389">
        <f>SUM(H60)</f>
        <v>2</v>
      </c>
      <c r="I59" s="368">
        <f>SUM(I60)</f>
        <v>29209</v>
      </c>
      <c r="J59" s="271"/>
      <c r="K59" s="389">
        <f>SUM(K60)</f>
        <v>2</v>
      </c>
      <c r="L59" s="368">
        <f>SUM(L60)</f>
        <v>29209</v>
      </c>
      <c r="M59" s="365"/>
      <c r="N59" s="397">
        <f>SUM(N60)</f>
        <v>29209</v>
      </c>
      <c r="O59" s="350"/>
      <c r="P59" s="357"/>
      <c r="Q59" s="9"/>
    </row>
    <row r="60" spans="1:17" ht="12.75" customHeight="1">
      <c r="A60" s="348">
        <v>1</v>
      </c>
      <c r="B60" s="400" t="s">
        <v>1105</v>
      </c>
      <c r="C60" s="261">
        <v>2007</v>
      </c>
      <c r="D60" s="208" t="s">
        <v>1106</v>
      </c>
      <c r="E60" s="307"/>
      <c r="F60" s="307"/>
      <c r="G60" s="236" t="s">
        <v>533</v>
      </c>
      <c r="H60" s="208">
        <v>2</v>
      </c>
      <c r="I60" s="213">
        <v>29209</v>
      </c>
      <c r="J60" s="236"/>
      <c r="K60" s="208">
        <v>2</v>
      </c>
      <c r="L60" s="213">
        <v>29209</v>
      </c>
      <c r="M60" s="205"/>
      <c r="N60" s="20">
        <f>L60-M60</f>
        <v>29209</v>
      </c>
      <c r="O60" s="350"/>
      <c r="P60" s="357"/>
      <c r="Q60" s="9"/>
    </row>
    <row r="61" spans="1:17" ht="12.75">
      <c r="A61" s="348"/>
      <c r="B61" s="699" t="s">
        <v>630</v>
      </c>
      <c r="C61" s="700"/>
      <c r="D61" s="700"/>
      <c r="E61" s="700"/>
      <c r="F61" s="700"/>
      <c r="G61" s="701"/>
      <c r="H61" s="404">
        <f>SUM(H62:H178)</f>
        <v>332</v>
      </c>
      <c r="I61" s="405">
        <f>SUM(I62:I177)</f>
        <v>50613</v>
      </c>
      <c r="J61" s="406"/>
      <c r="K61" s="404">
        <f>SUM(K62:K178)</f>
        <v>332</v>
      </c>
      <c r="L61" s="406">
        <f>SUM(L62:L177)</f>
        <v>50613</v>
      </c>
      <c r="M61" s="406">
        <f>SUM(M62:M170)</f>
        <v>0</v>
      </c>
      <c r="N61" s="406">
        <f>SUM(N62:N177)</f>
        <v>50613</v>
      </c>
      <c r="O61" s="350"/>
      <c r="P61" s="357"/>
      <c r="Q61" s="9"/>
    </row>
    <row r="62" spans="1:17" ht="12.75">
      <c r="A62" s="348">
        <v>1</v>
      </c>
      <c r="B62" s="346" t="s">
        <v>993</v>
      </c>
      <c r="C62" s="392">
        <v>1973</v>
      </c>
      <c r="D62" s="363">
        <v>1130001</v>
      </c>
      <c r="E62" s="236"/>
      <c r="F62" s="236"/>
      <c r="G62" s="236" t="s">
        <v>533</v>
      </c>
      <c r="H62" s="142">
        <v>1</v>
      </c>
      <c r="I62" s="20">
        <v>86</v>
      </c>
      <c r="J62" s="236"/>
      <c r="K62" s="142">
        <v>1</v>
      </c>
      <c r="L62" s="20">
        <v>86</v>
      </c>
      <c r="M62" s="20"/>
      <c r="N62" s="20">
        <f aca="true" t="shared" si="2" ref="N62:N127">L62-M62</f>
        <v>86</v>
      </c>
      <c r="O62" s="350"/>
      <c r="P62" s="357"/>
      <c r="Q62" s="9"/>
    </row>
    <row r="63" spans="1:17" ht="12.75">
      <c r="A63" s="348">
        <v>2</v>
      </c>
      <c r="B63" s="346" t="s">
        <v>994</v>
      </c>
      <c r="C63" s="392">
        <v>1992</v>
      </c>
      <c r="D63" s="363">
        <v>1130002</v>
      </c>
      <c r="E63" s="236"/>
      <c r="F63" s="236"/>
      <c r="G63" s="236" t="s">
        <v>533</v>
      </c>
      <c r="H63" s="142">
        <v>1</v>
      </c>
      <c r="I63" s="20">
        <v>103</v>
      </c>
      <c r="J63" s="236"/>
      <c r="K63" s="142">
        <v>1</v>
      </c>
      <c r="L63" s="20">
        <v>103</v>
      </c>
      <c r="M63" s="197"/>
      <c r="N63" s="20">
        <f t="shared" si="2"/>
        <v>103</v>
      </c>
      <c r="O63" s="350"/>
      <c r="P63" s="357"/>
      <c r="Q63" s="9"/>
    </row>
    <row r="64" spans="1:16" ht="12.75" customHeight="1">
      <c r="A64" s="348">
        <v>3</v>
      </c>
      <c r="B64" s="346" t="s">
        <v>995</v>
      </c>
      <c r="C64" s="392">
        <v>1987</v>
      </c>
      <c r="D64" s="363">
        <v>1130007</v>
      </c>
      <c r="E64" s="236"/>
      <c r="F64" s="236"/>
      <c r="G64" s="236" t="s">
        <v>533</v>
      </c>
      <c r="H64" s="142">
        <v>1</v>
      </c>
      <c r="I64" s="20">
        <v>140</v>
      </c>
      <c r="J64" s="236"/>
      <c r="K64" s="142">
        <v>1</v>
      </c>
      <c r="L64" s="20">
        <v>140</v>
      </c>
      <c r="M64" s="197"/>
      <c r="N64" s="20">
        <f t="shared" si="2"/>
        <v>140</v>
      </c>
      <c r="O64" s="350"/>
      <c r="P64" s="353"/>
    </row>
    <row r="65" spans="1:16" ht="12.75" customHeight="1">
      <c r="A65" s="348">
        <v>4</v>
      </c>
      <c r="B65" s="346" t="s">
        <v>996</v>
      </c>
      <c r="C65" s="392">
        <v>1987</v>
      </c>
      <c r="D65" s="363">
        <v>1130008</v>
      </c>
      <c r="E65" s="236"/>
      <c r="F65" s="236"/>
      <c r="G65" s="236" t="s">
        <v>533</v>
      </c>
      <c r="H65" s="142">
        <v>1</v>
      </c>
      <c r="I65" s="20">
        <v>95</v>
      </c>
      <c r="J65" s="236"/>
      <c r="K65" s="142">
        <v>1</v>
      </c>
      <c r="L65" s="20">
        <v>95</v>
      </c>
      <c r="M65" s="197"/>
      <c r="N65" s="20">
        <f t="shared" si="2"/>
        <v>95</v>
      </c>
      <c r="O65" s="350"/>
      <c r="P65" s="353"/>
    </row>
    <row r="66" spans="1:16" ht="12.75" customHeight="1">
      <c r="A66" s="348">
        <v>5</v>
      </c>
      <c r="B66" s="346" t="s">
        <v>997</v>
      </c>
      <c r="C66" s="392">
        <v>1984</v>
      </c>
      <c r="D66" s="363">
        <v>1130009</v>
      </c>
      <c r="E66" s="236"/>
      <c r="F66" s="236"/>
      <c r="G66" s="236" t="s">
        <v>533</v>
      </c>
      <c r="H66" s="142">
        <v>1</v>
      </c>
      <c r="I66" s="20">
        <v>173</v>
      </c>
      <c r="J66" s="236"/>
      <c r="K66" s="142">
        <v>1</v>
      </c>
      <c r="L66" s="20">
        <v>173</v>
      </c>
      <c r="M66" s="197"/>
      <c r="N66" s="20">
        <f t="shared" si="2"/>
        <v>173</v>
      </c>
      <c r="O66" s="350"/>
      <c r="P66" s="353"/>
    </row>
    <row r="67" spans="1:16" ht="12.75" customHeight="1">
      <c r="A67" s="348">
        <v>6</v>
      </c>
      <c r="B67" s="347" t="s">
        <v>998</v>
      </c>
      <c r="C67" s="393">
        <v>1985</v>
      </c>
      <c r="D67" s="393">
        <v>1130010</v>
      </c>
      <c r="E67" s="236"/>
      <c r="F67" s="236"/>
      <c r="G67" s="236" t="s">
        <v>533</v>
      </c>
      <c r="H67" s="142">
        <v>1</v>
      </c>
      <c r="I67" s="20">
        <v>120</v>
      </c>
      <c r="J67" s="236"/>
      <c r="K67" s="142">
        <v>1</v>
      </c>
      <c r="L67" s="20">
        <v>120</v>
      </c>
      <c r="M67" s="197"/>
      <c r="N67" s="20">
        <f t="shared" si="2"/>
        <v>120</v>
      </c>
      <c r="O67" s="350"/>
      <c r="P67" s="353"/>
    </row>
    <row r="68" spans="1:16" ht="12.75" customHeight="1">
      <c r="A68" s="348">
        <v>7</v>
      </c>
      <c r="B68" s="347" t="s">
        <v>999</v>
      </c>
      <c r="C68" s="393">
        <v>2002</v>
      </c>
      <c r="D68" s="393">
        <v>1130013</v>
      </c>
      <c r="E68" s="236"/>
      <c r="F68" s="236"/>
      <c r="G68" s="236" t="s">
        <v>533</v>
      </c>
      <c r="H68" s="142">
        <v>1</v>
      </c>
      <c r="I68" s="20">
        <v>384</v>
      </c>
      <c r="J68" s="236"/>
      <c r="K68" s="142">
        <v>1</v>
      </c>
      <c r="L68" s="20">
        <v>384</v>
      </c>
      <c r="M68" s="197"/>
      <c r="N68" s="20">
        <f t="shared" si="2"/>
        <v>384</v>
      </c>
      <c r="O68" s="350"/>
      <c r="P68" s="353"/>
    </row>
    <row r="69" spans="1:16" ht="12.75" customHeight="1">
      <c r="A69" s="348">
        <v>8</v>
      </c>
      <c r="B69" s="347" t="s">
        <v>999</v>
      </c>
      <c r="C69" s="393">
        <v>2002</v>
      </c>
      <c r="D69" s="393">
        <v>1130014</v>
      </c>
      <c r="E69" s="236"/>
      <c r="F69" s="236"/>
      <c r="G69" s="236" t="s">
        <v>533</v>
      </c>
      <c r="H69" s="142">
        <v>1</v>
      </c>
      <c r="I69" s="20">
        <v>333</v>
      </c>
      <c r="J69" s="236"/>
      <c r="K69" s="142">
        <v>1</v>
      </c>
      <c r="L69" s="20">
        <v>333</v>
      </c>
      <c r="M69" s="197"/>
      <c r="N69" s="20">
        <f t="shared" si="2"/>
        <v>333</v>
      </c>
      <c r="O69" s="350"/>
      <c r="P69" s="353"/>
    </row>
    <row r="70" spans="1:16" ht="27" customHeight="1">
      <c r="A70" s="348">
        <v>9</v>
      </c>
      <c r="B70" s="347" t="s">
        <v>1000</v>
      </c>
      <c r="C70" s="393">
        <v>2002</v>
      </c>
      <c r="D70" s="393">
        <v>1130015</v>
      </c>
      <c r="E70" s="236"/>
      <c r="F70" s="236"/>
      <c r="G70" s="236" t="s">
        <v>533</v>
      </c>
      <c r="H70" s="142">
        <v>1</v>
      </c>
      <c r="I70" s="20">
        <v>38</v>
      </c>
      <c r="J70" s="236"/>
      <c r="K70" s="142">
        <v>1</v>
      </c>
      <c r="L70" s="20">
        <v>38</v>
      </c>
      <c r="M70" s="197"/>
      <c r="N70" s="20">
        <f t="shared" si="2"/>
        <v>38</v>
      </c>
      <c r="O70" s="350"/>
      <c r="P70" s="353"/>
    </row>
    <row r="71" spans="1:16" ht="12.75" customHeight="1">
      <c r="A71" s="348">
        <v>10</v>
      </c>
      <c r="B71" s="347" t="s">
        <v>1001</v>
      </c>
      <c r="C71" s="393">
        <v>1987</v>
      </c>
      <c r="D71" s="393">
        <v>1130017</v>
      </c>
      <c r="E71" s="236"/>
      <c r="F71" s="236"/>
      <c r="G71" s="236" t="s">
        <v>533</v>
      </c>
      <c r="H71" s="142">
        <v>1</v>
      </c>
      <c r="I71" s="20">
        <v>70</v>
      </c>
      <c r="J71" s="236"/>
      <c r="K71" s="142">
        <v>1</v>
      </c>
      <c r="L71" s="20">
        <v>70</v>
      </c>
      <c r="M71" s="197"/>
      <c r="N71" s="20">
        <f t="shared" si="2"/>
        <v>70</v>
      </c>
      <c r="O71" s="350"/>
      <c r="P71" s="353"/>
    </row>
    <row r="72" spans="1:16" ht="12.75" customHeight="1">
      <c r="A72" s="348">
        <v>11</v>
      </c>
      <c r="B72" s="347" t="s">
        <v>1001</v>
      </c>
      <c r="C72" s="393">
        <v>1987</v>
      </c>
      <c r="D72" s="393">
        <v>1130018</v>
      </c>
      <c r="E72" s="236"/>
      <c r="F72" s="236"/>
      <c r="G72" s="236" t="s">
        <v>533</v>
      </c>
      <c r="H72" s="142">
        <v>1</v>
      </c>
      <c r="I72" s="20">
        <v>41</v>
      </c>
      <c r="J72" s="236"/>
      <c r="K72" s="142">
        <v>1</v>
      </c>
      <c r="L72" s="20">
        <v>41</v>
      </c>
      <c r="M72" s="197"/>
      <c r="N72" s="20">
        <f t="shared" si="2"/>
        <v>41</v>
      </c>
      <c r="O72" s="350"/>
      <c r="P72" s="353"/>
    </row>
    <row r="73" spans="1:16" ht="12.75" customHeight="1">
      <c r="A73" s="348">
        <v>12</v>
      </c>
      <c r="B73" s="347" t="s">
        <v>1001</v>
      </c>
      <c r="C73" s="393">
        <v>1987</v>
      </c>
      <c r="D73" s="393">
        <v>1130019</v>
      </c>
      <c r="E73" s="236"/>
      <c r="F73" s="236"/>
      <c r="G73" s="236" t="s">
        <v>533</v>
      </c>
      <c r="H73" s="142">
        <v>1</v>
      </c>
      <c r="I73" s="20">
        <v>41</v>
      </c>
      <c r="J73" s="236"/>
      <c r="K73" s="142">
        <v>1</v>
      </c>
      <c r="L73" s="20">
        <v>41</v>
      </c>
      <c r="M73" s="197"/>
      <c r="N73" s="20">
        <f t="shared" si="2"/>
        <v>41</v>
      </c>
      <c r="O73" s="350"/>
      <c r="P73" s="353"/>
    </row>
    <row r="74" spans="1:16" ht="22.5" customHeight="1">
      <c r="A74" s="348">
        <v>13</v>
      </c>
      <c r="B74" s="347" t="s">
        <v>1002</v>
      </c>
      <c r="C74" s="393">
        <v>1987</v>
      </c>
      <c r="D74" s="393">
        <v>1130021</v>
      </c>
      <c r="E74" s="236"/>
      <c r="F74" s="236"/>
      <c r="G74" s="236" t="s">
        <v>533</v>
      </c>
      <c r="H74" s="142">
        <v>1</v>
      </c>
      <c r="I74" s="20">
        <v>10</v>
      </c>
      <c r="J74" s="236"/>
      <c r="K74" s="142">
        <v>1</v>
      </c>
      <c r="L74" s="20">
        <v>10</v>
      </c>
      <c r="M74" s="197"/>
      <c r="N74" s="20">
        <f t="shared" si="2"/>
        <v>10</v>
      </c>
      <c r="O74" s="350"/>
      <c r="P74" s="353"/>
    </row>
    <row r="75" spans="1:16" ht="12.75" customHeight="1">
      <c r="A75" s="348">
        <v>14</v>
      </c>
      <c r="B75" s="347" t="s">
        <v>1003</v>
      </c>
      <c r="C75" s="393">
        <v>1987</v>
      </c>
      <c r="D75" s="393">
        <v>1130022</v>
      </c>
      <c r="E75" s="236"/>
      <c r="F75" s="236"/>
      <c r="G75" s="236" t="s">
        <v>533</v>
      </c>
      <c r="H75" s="142">
        <v>1</v>
      </c>
      <c r="I75" s="20">
        <v>249</v>
      </c>
      <c r="J75" s="236"/>
      <c r="K75" s="142">
        <v>1</v>
      </c>
      <c r="L75" s="20">
        <v>249</v>
      </c>
      <c r="M75" s="197"/>
      <c r="N75" s="20">
        <f t="shared" si="2"/>
        <v>249</v>
      </c>
      <c r="O75" s="350"/>
      <c r="P75" s="353"/>
    </row>
    <row r="76" spans="1:16" ht="12.75" customHeight="1">
      <c r="A76" s="348">
        <v>15</v>
      </c>
      <c r="B76" s="347" t="s">
        <v>1004</v>
      </c>
      <c r="C76" s="393">
        <v>1984</v>
      </c>
      <c r="D76" s="393">
        <v>1130023</v>
      </c>
      <c r="E76" s="236"/>
      <c r="F76" s="236"/>
      <c r="G76" s="236" t="s">
        <v>533</v>
      </c>
      <c r="H76" s="142">
        <v>1</v>
      </c>
      <c r="I76" s="20">
        <v>52</v>
      </c>
      <c r="J76" s="236"/>
      <c r="K76" s="142">
        <v>1</v>
      </c>
      <c r="L76" s="20">
        <v>52</v>
      </c>
      <c r="M76" s="197"/>
      <c r="N76" s="20">
        <f t="shared" si="2"/>
        <v>52</v>
      </c>
      <c r="O76" s="350"/>
      <c r="P76" s="353"/>
    </row>
    <row r="77" spans="1:16" ht="12.75" customHeight="1">
      <c r="A77" s="348">
        <v>16</v>
      </c>
      <c r="B77" s="347" t="s">
        <v>1004</v>
      </c>
      <c r="C77" s="393">
        <v>1984</v>
      </c>
      <c r="D77" s="393">
        <v>1130024</v>
      </c>
      <c r="E77" s="236"/>
      <c r="F77" s="236"/>
      <c r="G77" s="236" t="s">
        <v>533</v>
      </c>
      <c r="H77" s="142">
        <v>1</v>
      </c>
      <c r="I77" s="20">
        <v>52</v>
      </c>
      <c r="J77" s="236"/>
      <c r="K77" s="142">
        <v>1</v>
      </c>
      <c r="L77" s="20">
        <v>52</v>
      </c>
      <c r="M77" s="197"/>
      <c r="N77" s="20">
        <f t="shared" si="2"/>
        <v>52</v>
      </c>
      <c r="O77" s="350"/>
      <c r="P77" s="353"/>
    </row>
    <row r="78" spans="1:16" ht="16.5" customHeight="1">
      <c r="A78" s="348">
        <v>17</v>
      </c>
      <c r="B78" s="347" t="s">
        <v>1005</v>
      </c>
      <c r="C78" s="393">
        <v>1984</v>
      </c>
      <c r="D78" s="393">
        <v>1130025</v>
      </c>
      <c r="E78" s="236"/>
      <c r="F78" s="236"/>
      <c r="G78" s="236" t="s">
        <v>533</v>
      </c>
      <c r="H78" s="142">
        <v>1</v>
      </c>
      <c r="I78" s="20">
        <v>136</v>
      </c>
      <c r="J78" s="236"/>
      <c r="K78" s="142">
        <v>1</v>
      </c>
      <c r="L78" s="20">
        <v>136</v>
      </c>
      <c r="M78" s="197"/>
      <c r="N78" s="20">
        <f t="shared" si="2"/>
        <v>136</v>
      </c>
      <c r="O78" s="350"/>
      <c r="P78" s="353"/>
    </row>
    <row r="79" spans="1:16" ht="12.75" customHeight="1">
      <c r="A79" s="348">
        <v>18</v>
      </c>
      <c r="B79" s="347" t="s">
        <v>1006</v>
      </c>
      <c r="C79" s="393">
        <v>1987</v>
      </c>
      <c r="D79" s="393">
        <v>1130026</v>
      </c>
      <c r="E79" s="236"/>
      <c r="F79" s="236"/>
      <c r="G79" s="236" t="s">
        <v>533</v>
      </c>
      <c r="H79" s="142">
        <v>1</v>
      </c>
      <c r="I79" s="20">
        <v>8</v>
      </c>
      <c r="J79" s="236"/>
      <c r="K79" s="142">
        <v>1</v>
      </c>
      <c r="L79" s="20">
        <v>8</v>
      </c>
      <c r="M79" s="197"/>
      <c r="N79" s="20">
        <f t="shared" si="2"/>
        <v>8</v>
      </c>
      <c r="O79" s="350"/>
      <c r="P79" s="353"/>
    </row>
    <row r="80" spans="1:16" ht="12.75" customHeight="1">
      <c r="A80" s="348">
        <v>19</v>
      </c>
      <c r="B80" s="347" t="s">
        <v>1006</v>
      </c>
      <c r="C80" s="393">
        <v>1987</v>
      </c>
      <c r="D80" s="393">
        <v>1130027</v>
      </c>
      <c r="E80" s="236"/>
      <c r="F80" s="236"/>
      <c r="G80" s="236" t="s">
        <v>533</v>
      </c>
      <c r="H80" s="142">
        <v>1</v>
      </c>
      <c r="I80" s="20">
        <v>8</v>
      </c>
      <c r="J80" s="236"/>
      <c r="K80" s="142">
        <v>1</v>
      </c>
      <c r="L80" s="20">
        <v>8</v>
      </c>
      <c r="M80" s="20"/>
      <c r="N80" s="20">
        <f t="shared" si="2"/>
        <v>8</v>
      </c>
      <c r="O80" s="350"/>
      <c r="P80" s="353"/>
    </row>
    <row r="81" spans="1:16" ht="12.75" customHeight="1">
      <c r="A81" s="348">
        <v>20</v>
      </c>
      <c r="B81" s="347" t="s">
        <v>1006</v>
      </c>
      <c r="C81" s="393">
        <v>1987</v>
      </c>
      <c r="D81" s="393">
        <v>1130028</v>
      </c>
      <c r="E81" s="236"/>
      <c r="F81" s="236"/>
      <c r="G81" s="236" t="s">
        <v>533</v>
      </c>
      <c r="H81" s="142">
        <v>1</v>
      </c>
      <c r="I81" s="20">
        <v>8</v>
      </c>
      <c r="J81" s="236"/>
      <c r="K81" s="142">
        <v>1</v>
      </c>
      <c r="L81" s="20">
        <v>8</v>
      </c>
      <c r="M81" s="20"/>
      <c r="N81" s="20">
        <f t="shared" si="2"/>
        <v>8</v>
      </c>
      <c r="O81" s="350"/>
      <c r="P81" s="353"/>
    </row>
    <row r="82" spans="1:16" ht="12.75" customHeight="1">
      <c r="A82" s="348">
        <v>21</v>
      </c>
      <c r="B82" s="347" t="s">
        <v>1007</v>
      </c>
      <c r="C82" s="393">
        <v>1984</v>
      </c>
      <c r="D82" s="393">
        <v>1130030</v>
      </c>
      <c r="E82" s="236"/>
      <c r="F82" s="236"/>
      <c r="G82" s="236" t="s">
        <v>533</v>
      </c>
      <c r="H82" s="142">
        <v>1</v>
      </c>
      <c r="I82" s="20">
        <v>71</v>
      </c>
      <c r="J82" s="236"/>
      <c r="K82" s="142">
        <v>1</v>
      </c>
      <c r="L82" s="20">
        <v>71</v>
      </c>
      <c r="M82" s="197"/>
      <c r="N82" s="20">
        <f t="shared" si="2"/>
        <v>71</v>
      </c>
      <c r="O82" s="350"/>
      <c r="P82" s="353"/>
    </row>
    <row r="83" spans="1:16" ht="12.75" customHeight="1">
      <c r="A83" s="348">
        <v>22</v>
      </c>
      <c r="B83" s="347" t="s">
        <v>1007</v>
      </c>
      <c r="C83" s="393">
        <v>1984</v>
      </c>
      <c r="D83" s="393">
        <v>1130031</v>
      </c>
      <c r="E83" s="236"/>
      <c r="F83" s="236"/>
      <c r="G83" s="236" t="s">
        <v>533</v>
      </c>
      <c r="H83" s="142">
        <v>1</v>
      </c>
      <c r="I83" s="20">
        <v>348</v>
      </c>
      <c r="J83" s="236"/>
      <c r="K83" s="142">
        <v>1</v>
      </c>
      <c r="L83" s="20">
        <v>348</v>
      </c>
      <c r="M83" s="197"/>
      <c r="N83" s="20">
        <f t="shared" si="2"/>
        <v>348</v>
      </c>
      <c r="O83" s="350"/>
      <c r="P83" s="353"/>
    </row>
    <row r="84" spans="1:16" ht="12.75" customHeight="1">
      <c r="A84" s="348">
        <v>23</v>
      </c>
      <c r="B84" s="347" t="s">
        <v>1008</v>
      </c>
      <c r="C84" s="393">
        <v>1987</v>
      </c>
      <c r="D84" s="393">
        <v>1130032</v>
      </c>
      <c r="E84" s="236"/>
      <c r="F84" s="236"/>
      <c r="G84" s="236" t="s">
        <v>533</v>
      </c>
      <c r="H84" s="142">
        <v>1</v>
      </c>
      <c r="I84" s="20">
        <v>11</v>
      </c>
      <c r="J84" s="236"/>
      <c r="K84" s="142">
        <v>1</v>
      </c>
      <c r="L84" s="20">
        <v>11</v>
      </c>
      <c r="M84" s="197"/>
      <c r="N84" s="20">
        <f t="shared" si="2"/>
        <v>11</v>
      </c>
      <c r="O84" s="350"/>
      <c r="P84" s="353"/>
    </row>
    <row r="85" spans="1:16" ht="12.75" customHeight="1">
      <c r="A85" s="348">
        <v>24</v>
      </c>
      <c r="B85" s="347" t="s">
        <v>1009</v>
      </c>
      <c r="C85" s="393">
        <v>2009</v>
      </c>
      <c r="D85" s="393">
        <v>1130233</v>
      </c>
      <c r="E85" s="236"/>
      <c r="F85" s="236"/>
      <c r="G85" s="236" t="s">
        <v>533</v>
      </c>
      <c r="H85" s="142">
        <v>1</v>
      </c>
      <c r="I85" s="20">
        <v>240</v>
      </c>
      <c r="J85" s="236"/>
      <c r="K85" s="142">
        <v>1</v>
      </c>
      <c r="L85" s="20">
        <v>240</v>
      </c>
      <c r="M85" s="197"/>
      <c r="N85" s="20">
        <f t="shared" si="2"/>
        <v>240</v>
      </c>
      <c r="O85" s="350"/>
      <c r="P85" s="353"/>
    </row>
    <row r="86" spans="1:16" ht="12.75" customHeight="1">
      <c r="A86" s="348">
        <v>25</v>
      </c>
      <c r="B86" s="347" t="s">
        <v>1010</v>
      </c>
      <c r="C86" s="393">
        <v>2009</v>
      </c>
      <c r="D86" s="393" t="s">
        <v>1011</v>
      </c>
      <c r="E86" s="236"/>
      <c r="F86" s="236"/>
      <c r="G86" s="236" t="s">
        <v>533</v>
      </c>
      <c r="H86" s="142">
        <v>2</v>
      </c>
      <c r="I86" s="20">
        <v>80</v>
      </c>
      <c r="J86" s="236"/>
      <c r="K86" s="142">
        <v>2</v>
      </c>
      <c r="L86" s="20">
        <v>80</v>
      </c>
      <c r="M86" s="197"/>
      <c r="N86" s="20">
        <f t="shared" si="2"/>
        <v>80</v>
      </c>
      <c r="O86" s="350"/>
      <c r="P86" s="353"/>
    </row>
    <row r="87" spans="1:16" ht="12.75" customHeight="1">
      <c r="A87" s="348">
        <v>26</v>
      </c>
      <c r="B87" s="347" t="s">
        <v>1012</v>
      </c>
      <c r="C87" s="393">
        <v>1987</v>
      </c>
      <c r="D87" s="393">
        <v>1130035</v>
      </c>
      <c r="E87" s="236"/>
      <c r="F87" s="236"/>
      <c r="G87" s="236" t="s">
        <v>533</v>
      </c>
      <c r="H87" s="142">
        <v>1</v>
      </c>
      <c r="I87" s="20">
        <v>45</v>
      </c>
      <c r="J87" s="236"/>
      <c r="K87" s="142">
        <v>1</v>
      </c>
      <c r="L87" s="20">
        <v>45</v>
      </c>
      <c r="M87" s="197"/>
      <c r="N87" s="20">
        <f t="shared" si="2"/>
        <v>45</v>
      </c>
      <c r="O87" s="350"/>
      <c r="P87" s="353"/>
    </row>
    <row r="88" spans="1:16" ht="12.75" customHeight="1">
      <c r="A88" s="348">
        <v>27</v>
      </c>
      <c r="B88" s="347" t="s">
        <v>1012</v>
      </c>
      <c r="C88" s="393">
        <v>1987</v>
      </c>
      <c r="D88" s="393">
        <v>1130036</v>
      </c>
      <c r="E88" s="236"/>
      <c r="F88" s="236"/>
      <c r="G88" s="236" t="s">
        <v>533</v>
      </c>
      <c r="H88" s="142">
        <v>1</v>
      </c>
      <c r="I88" s="20">
        <v>47</v>
      </c>
      <c r="J88" s="236"/>
      <c r="K88" s="142">
        <v>1</v>
      </c>
      <c r="L88" s="20">
        <v>47</v>
      </c>
      <c r="M88" s="197"/>
      <c r="N88" s="20">
        <f t="shared" si="2"/>
        <v>47</v>
      </c>
      <c r="O88" s="350"/>
      <c r="P88" s="353"/>
    </row>
    <row r="89" spans="1:16" ht="12.75" customHeight="1">
      <c r="A89" s="348">
        <v>28</v>
      </c>
      <c r="B89" s="347" t="s">
        <v>1013</v>
      </c>
      <c r="C89" s="393">
        <v>1987</v>
      </c>
      <c r="D89" s="393">
        <v>1130038</v>
      </c>
      <c r="E89" s="236"/>
      <c r="F89" s="236"/>
      <c r="G89" s="236" t="s">
        <v>533</v>
      </c>
      <c r="H89" s="142">
        <v>1</v>
      </c>
      <c r="I89" s="20">
        <v>50</v>
      </c>
      <c r="J89" s="236"/>
      <c r="K89" s="142">
        <v>1</v>
      </c>
      <c r="L89" s="20">
        <v>50</v>
      </c>
      <c r="M89" s="197"/>
      <c r="N89" s="20">
        <f t="shared" si="2"/>
        <v>50</v>
      </c>
      <c r="O89" s="350"/>
      <c r="P89" s="353"/>
    </row>
    <row r="90" spans="1:16" ht="12.75" customHeight="1">
      <c r="A90" s="348">
        <v>29</v>
      </c>
      <c r="B90" s="347" t="s">
        <v>1014</v>
      </c>
      <c r="C90" s="393">
        <v>1987</v>
      </c>
      <c r="D90" s="393">
        <v>1130039</v>
      </c>
      <c r="E90" s="236"/>
      <c r="F90" s="236"/>
      <c r="G90" s="236" t="s">
        <v>533</v>
      </c>
      <c r="H90" s="142">
        <v>1</v>
      </c>
      <c r="I90" s="20">
        <v>180</v>
      </c>
      <c r="J90" s="236"/>
      <c r="K90" s="142">
        <v>1</v>
      </c>
      <c r="L90" s="20">
        <v>180</v>
      </c>
      <c r="M90" s="197"/>
      <c r="N90" s="20">
        <f t="shared" si="2"/>
        <v>180</v>
      </c>
      <c r="O90" s="350"/>
      <c r="P90" s="353"/>
    </row>
    <row r="91" spans="1:16" ht="12.75" customHeight="1">
      <c r="A91" s="348">
        <v>30</v>
      </c>
      <c r="B91" s="347" t="s">
        <v>1014</v>
      </c>
      <c r="C91" s="393">
        <v>1987</v>
      </c>
      <c r="D91" s="393">
        <v>1130040</v>
      </c>
      <c r="E91" s="236"/>
      <c r="F91" s="236"/>
      <c r="G91" s="236" t="s">
        <v>533</v>
      </c>
      <c r="H91" s="142">
        <v>1</v>
      </c>
      <c r="I91" s="20">
        <v>192</v>
      </c>
      <c r="J91" s="236"/>
      <c r="K91" s="142">
        <v>1</v>
      </c>
      <c r="L91" s="20">
        <v>192</v>
      </c>
      <c r="M91" s="197"/>
      <c r="N91" s="20">
        <f t="shared" si="2"/>
        <v>192</v>
      </c>
      <c r="O91" s="350"/>
      <c r="P91" s="353"/>
    </row>
    <row r="92" spans="1:16" ht="12.75" customHeight="1">
      <c r="A92" s="348">
        <v>31</v>
      </c>
      <c r="B92" s="347" t="s">
        <v>1014</v>
      </c>
      <c r="C92" s="393">
        <v>1987</v>
      </c>
      <c r="D92" s="393">
        <v>1130041</v>
      </c>
      <c r="E92" s="236"/>
      <c r="F92" s="236"/>
      <c r="G92" s="236" t="s">
        <v>533</v>
      </c>
      <c r="H92" s="142">
        <v>1</v>
      </c>
      <c r="I92" s="20">
        <v>72</v>
      </c>
      <c r="J92" s="236"/>
      <c r="K92" s="142">
        <v>1</v>
      </c>
      <c r="L92" s="20">
        <v>72</v>
      </c>
      <c r="M92" s="197"/>
      <c r="N92" s="20">
        <f t="shared" si="2"/>
        <v>72</v>
      </c>
      <c r="O92" s="350"/>
      <c r="P92" s="353"/>
    </row>
    <row r="93" spans="1:16" ht="12.75" customHeight="1">
      <c r="A93" s="348">
        <v>32</v>
      </c>
      <c r="B93" s="347" t="s">
        <v>1015</v>
      </c>
      <c r="C93" s="393">
        <v>1987</v>
      </c>
      <c r="D93" s="393">
        <v>1130042</v>
      </c>
      <c r="E93" s="236"/>
      <c r="F93" s="236"/>
      <c r="G93" s="236" t="s">
        <v>533</v>
      </c>
      <c r="H93" s="142">
        <v>1</v>
      </c>
      <c r="I93" s="20">
        <v>26</v>
      </c>
      <c r="J93" s="236"/>
      <c r="K93" s="142">
        <v>1</v>
      </c>
      <c r="L93" s="20">
        <v>26</v>
      </c>
      <c r="M93" s="197"/>
      <c r="N93" s="20">
        <f t="shared" si="2"/>
        <v>26</v>
      </c>
      <c r="O93" s="350"/>
      <c r="P93" s="353"/>
    </row>
    <row r="94" spans="1:16" ht="12.75" customHeight="1">
      <c r="A94" s="348">
        <v>33</v>
      </c>
      <c r="B94" s="347" t="s">
        <v>1016</v>
      </c>
      <c r="C94" s="393">
        <v>2005</v>
      </c>
      <c r="D94" s="393">
        <v>1130044</v>
      </c>
      <c r="E94" s="236"/>
      <c r="F94" s="236"/>
      <c r="G94" s="236" t="s">
        <v>533</v>
      </c>
      <c r="H94" s="142">
        <v>1</v>
      </c>
      <c r="I94" s="20">
        <v>12</v>
      </c>
      <c r="J94" s="236"/>
      <c r="K94" s="142">
        <v>1</v>
      </c>
      <c r="L94" s="20">
        <v>12</v>
      </c>
      <c r="M94" s="197"/>
      <c r="N94" s="20">
        <f t="shared" si="2"/>
        <v>12</v>
      </c>
      <c r="O94" s="350"/>
      <c r="P94" s="353"/>
    </row>
    <row r="95" spans="1:16" ht="12.75" customHeight="1">
      <c r="A95" s="348">
        <v>34</v>
      </c>
      <c r="B95" s="347" t="s">
        <v>1017</v>
      </c>
      <c r="C95" s="393">
        <v>1999</v>
      </c>
      <c r="D95" s="393">
        <v>1130045</v>
      </c>
      <c r="E95" s="236"/>
      <c r="F95" s="236"/>
      <c r="G95" s="236" t="s">
        <v>533</v>
      </c>
      <c r="H95" s="142">
        <v>1</v>
      </c>
      <c r="I95" s="20">
        <v>51</v>
      </c>
      <c r="J95" s="236"/>
      <c r="K95" s="142">
        <v>1</v>
      </c>
      <c r="L95" s="20">
        <v>51</v>
      </c>
      <c r="M95" s="197"/>
      <c r="N95" s="20">
        <f t="shared" si="2"/>
        <v>51</v>
      </c>
      <c r="O95" s="350"/>
      <c r="P95" s="353"/>
    </row>
    <row r="96" spans="1:16" ht="12.75" customHeight="1">
      <c r="A96" s="348">
        <v>35</v>
      </c>
      <c r="B96" s="347" t="s">
        <v>1018</v>
      </c>
      <c r="C96" s="393">
        <v>2008</v>
      </c>
      <c r="D96" s="393" t="s">
        <v>1019</v>
      </c>
      <c r="E96" s="236"/>
      <c r="F96" s="236"/>
      <c r="G96" s="236" t="s">
        <v>533</v>
      </c>
      <c r="H96" s="142">
        <v>10</v>
      </c>
      <c r="I96" s="20">
        <v>100</v>
      </c>
      <c r="J96" s="236"/>
      <c r="K96" s="142">
        <v>10</v>
      </c>
      <c r="L96" s="20">
        <v>100</v>
      </c>
      <c r="M96" s="197"/>
      <c r="N96" s="20">
        <f t="shared" si="2"/>
        <v>100</v>
      </c>
      <c r="O96" s="350"/>
      <c r="P96" s="353"/>
    </row>
    <row r="97" spans="1:16" ht="12.75" customHeight="1">
      <c r="A97" s="348">
        <v>36</v>
      </c>
      <c r="B97" s="347" t="s">
        <v>1020</v>
      </c>
      <c r="C97" s="393">
        <v>2008</v>
      </c>
      <c r="D97" s="393" t="s">
        <v>1021</v>
      </c>
      <c r="E97" s="236"/>
      <c r="F97" s="236"/>
      <c r="G97" s="236" t="s">
        <v>533</v>
      </c>
      <c r="H97" s="142">
        <v>2</v>
      </c>
      <c r="I97" s="20">
        <v>125</v>
      </c>
      <c r="J97" s="236"/>
      <c r="K97" s="142">
        <v>2</v>
      </c>
      <c r="L97" s="20">
        <v>125</v>
      </c>
      <c r="M97" s="197"/>
      <c r="N97" s="20">
        <f t="shared" si="2"/>
        <v>125</v>
      </c>
      <c r="O97" s="350"/>
      <c r="P97" s="353"/>
    </row>
    <row r="98" spans="1:16" ht="12.75" customHeight="1">
      <c r="A98" s="348">
        <v>37</v>
      </c>
      <c r="B98" s="347" t="s">
        <v>1022</v>
      </c>
      <c r="C98" s="393">
        <v>2004</v>
      </c>
      <c r="D98" s="393">
        <v>1130237</v>
      </c>
      <c r="E98" s="236"/>
      <c r="F98" s="236"/>
      <c r="G98" s="236" t="s">
        <v>533</v>
      </c>
      <c r="H98" s="142">
        <v>1</v>
      </c>
      <c r="I98" s="20">
        <v>30</v>
      </c>
      <c r="J98" s="236"/>
      <c r="K98" s="142">
        <v>1</v>
      </c>
      <c r="L98" s="20">
        <v>30</v>
      </c>
      <c r="M98" s="197"/>
      <c r="N98" s="20">
        <f t="shared" si="2"/>
        <v>30</v>
      </c>
      <c r="O98" s="350"/>
      <c r="P98" s="353"/>
    </row>
    <row r="99" spans="1:16" ht="12.75" customHeight="1">
      <c r="A99" s="348">
        <v>38</v>
      </c>
      <c r="B99" s="347" t="s">
        <v>1023</v>
      </c>
      <c r="C99" s="393">
        <v>1987</v>
      </c>
      <c r="D99" s="393">
        <v>1130048</v>
      </c>
      <c r="E99" s="236"/>
      <c r="F99" s="236"/>
      <c r="G99" s="236" t="s">
        <v>533</v>
      </c>
      <c r="H99" s="142">
        <v>1</v>
      </c>
      <c r="I99" s="20">
        <v>51</v>
      </c>
      <c r="J99" s="236"/>
      <c r="K99" s="142">
        <v>1</v>
      </c>
      <c r="L99" s="20">
        <v>51</v>
      </c>
      <c r="M99" s="197"/>
      <c r="N99" s="20">
        <f t="shared" si="2"/>
        <v>51</v>
      </c>
      <c r="O99" s="350"/>
      <c r="P99" s="353"/>
    </row>
    <row r="100" spans="1:16" ht="12.75" customHeight="1">
      <c r="A100" s="348">
        <v>39</v>
      </c>
      <c r="B100" s="347" t="s">
        <v>1023</v>
      </c>
      <c r="C100" s="393">
        <v>1987</v>
      </c>
      <c r="D100" s="393">
        <v>1130049</v>
      </c>
      <c r="E100" s="236"/>
      <c r="F100" s="236"/>
      <c r="G100" s="236" t="s">
        <v>533</v>
      </c>
      <c r="H100" s="142">
        <v>1</v>
      </c>
      <c r="I100" s="20">
        <v>51</v>
      </c>
      <c r="J100" s="236"/>
      <c r="K100" s="142">
        <v>1</v>
      </c>
      <c r="L100" s="20">
        <v>51</v>
      </c>
      <c r="M100" s="20"/>
      <c r="N100" s="20">
        <f t="shared" si="2"/>
        <v>51</v>
      </c>
      <c r="O100" s="350"/>
      <c r="P100" s="353"/>
    </row>
    <row r="101" spans="1:16" ht="12.75" customHeight="1">
      <c r="A101" s="348">
        <v>40</v>
      </c>
      <c r="B101" s="347" t="s">
        <v>1023</v>
      </c>
      <c r="C101" s="393">
        <v>1987</v>
      </c>
      <c r="D101" s="393">
        <v>1130050</v>
      </c>
      <c r="E101" s="236"/>
      <c r="F101" s="236"/>
      <c r="G101" s="236" t="s">
        <v>533</v>
      </c>
      <c r="H101" s="142">
        <v>1</v>
      </c>
      <c r="I101" s="20">
        <v>50</v>
      </c>
      <c r="J101" s="236"/>
      <c r="K101" s="142">
        <v>1</v>
      </c>
      <c r="L101" s="20">
        <v>50</v>
      </c>
      <c r="M101" s="197"/>
      <c r="N101" s="20">
        <f t="shared" si="2"/>
        <v>50</v>
      </c>
      <c r="O101" s="350"/>
      <c r="P101" s="353"/>
    </row>
    <row r="102" spans="1:16" ht="12.75" customHeight="1">
      <c r="A102" s="348">
        <v>41</v>
      </c>
      <c r="B102" s="347" t="s">
        <v>1024</v>
      </c>
      <c r="C102" s="393">
        <v>1987</v>
      </c>
      <c r="D102" s="393">
        <v>1130052</v>
      </c>
      <c r="E102" s="236"/>
      <c r="F102" s="236"/>
      <c r="G102" s="236" t="s">
        <v>533</v>
      </c>
      <c r="H102" s="142">
        <v>1</v>
      </c>
      <c r="I102" s="20">
        <v>4</v>
      </c>
      <c r="J102" s="236"/>
      <c r="K102" s="142">
        <v>1</v>
      </c>
      <c r="L102" s="20">
        <v>4</v>
      </c>
      <c r="M102" s="197"/>
      <c r="N102" s="20">
        <f t="shared" si="2"/>
        <v>4</v>
      </c>
      <c r="O102" s="350"/>
      <c r="P102" s="353"/>
    </row>
    <row r="103" spans="1:16" ht="12.75" customHeight="1">
      <c r="A103" s="348">
        <v>42</v>
      </c>
      <c r="B103" s="347" t="s">
        <v>1025</v>
      </c>
      <c r="C103" s="393">
        <v>2014</v>
      </c>
      <c r="D103" s="394" t="s">
        <v>1026</v>
      </c>
      <c r="E103" s="236"/>
      <c r="F103" s="236"/>
      <c r="G103" s="236" t="s">
        <v>533</v>
      </c>
      <c r="H103" s="142">
        <v>2</v>
      </c>
      <c r="I103" s="20">
        <v>316</v>
      </c>
      <c r="J103" s="236"/>
      <c r="K103" s="142">
        <v>2</v>
      </c>
      <c r="L103" s="20">
        <v>316</v>
      </c>
      <c r="M103" s="197"/>
      <c r="N103" s="20">
        <f t="shared" si="2"/>
        <v>316</v>
      </c>
      <c r="O103" s="350"/>
      <c r="P103" s="353"/>
    </row>
    <row r="104" spans="1:16" ht="12.75" customHeight="1">
      <c r="A104" s="348">
        <v>43</v>
      </c>
      <c r="B104" s="347" t="s">
        <v>1027</v>
      </c>
      <c r="C104" s="393">
        <v>2006</v>
      </c>
      <c r="D104" s="393">
        <v>1130056</v>
      </c>
      <c r="E104" s="236"/>
      <c r="F104" s="236"/>
      <c r="G104" s="236" t="s">
        <v>533</v>
      </c>
      <c r="H104" s="142">
        <v>1</v>
      </c>
      <c r="I104" s="20">
        <v>15</v>
      </c>
      <c r="J104" s="236"/>
      <c r="K104" s="142">
        <v>1</v>
      </c>
      <c r="L104" s="20">
        <v>15</v>
      </c>
      <c r="M104" s="197"/>
      <c r="N104" s="20">
        <f t="shared" si="2"/>
        <v>15</v>
      </c>
      <c r="O104" s="350"/>
      <c r="P104" s="353"/>
    </row>
    <row r="105" spans="1:16" ht="12.75" customHeight="1">
      <c r="A105" s="348">
        <v>44</v>
      </c>
      <c r="B105" s="347" t="s">
        <v>1028</v>
      </c>
      <c r="C105" s="393">
        <v>2008</v>
      </c>
      <c r="D105" s="393">
        <v>1130225</v>
      </c>
      <c r="E105" s="236"/>
      <c r="F105" s="236"/>
      <c r="G105" s="236" t="s">
        <v>533</v>
      </c>
      <c r="H105" s="142">
        <v>2</v>
      </c>
      <c r="I105" s="20">
        <v>15</v>
      </c>
      <c r="J105" s="236"/>
      <c r="K105" s="142">
        <v>2</v>
      </c>
      <c r="L105" s="20">
        <v>15</v>
      </c>
      <c r="M105" s="197"/>
      <c r="N105" s="20">
        <f t="shared" si="2"/>
        <v>15</v>
      </c>
      <c r="O105" s="350"/>
      <c r="P105" s="353"/>
    </row>
    <row r="106" spans="1:16" ht="12.75" customHeight="1">
      <c r="A106" s="348">
        <v>45</v>
      </c>
      <c r="B106" s="346" t="s">
        <v>1029</v>
      </c>
      <c r="C106" s="357">
        <v>2005</v>
      </c>
      <c r="D106" s="363">
        <v>1130057</v>
      </c>
      <c r="E106" s="236"/>
      <c r="F106" s="236"/>
      <c r="G106" s="236" t="s">
        <v>533</v>
      </c>
      <c r="H106" s="395">
        <v>1</v>
      </c>
      <c r="I106" s="20">
        <v>17</v>
      </c>
      <c r="J106" s="236"/>
      <c r="K106" s="395">
        <v>1</v>
      </c>
      <c r="L106" s="20">
        <v>17</v>
      </c>
      <c r="M106" s="197"/>
      <c r="N106" s="20">
        <f t="shared" si="2"/>
        <v>17</v>
      </c>
      <c r="O106" s="350"/>
      <c r="P106" s="353"/>
    </row>
    <row r="107" spans="1:16" ht="12.75" customHeight="1">
      <c r="A107" s="348">
        <v>46</v>
      </c>
      <c r="B107" s="346" t="s">
        <v>1030</v>
      </c>
      <c r="C107" s="357">
        <v>2005</v>
      </c>
      <c r="D107" s="363">
        <v>1130226</v>
      </c>
      <c r="E107" s="236"/>
      <c r="F107" s="236"/>
      <c r="G107" s="236" t="s">
        <v>533</v>
      </c>
      <c r="H107" s="395">
        <v>1</v>
      </c>
      <c r="I107" s="20">
        <v>389</v>
      </c>
      <c r="J107" s="236"/>
      <c r="K107" s="395">
        <v>1</v>
      </c>
      <c r="L107" s="20">
        <v>389</v>
      </c>
      <c r="M107" s="197"/>
      <c r="N107" s="20">
        <f t="shared" si="2"/>
        <v>389</v>
      </c>
      <c r="O107" s="350"/>
      <c r="P107" s="353"/>
    </row>
    <row r="108" spans="1:16" ht="12.75" customHeight="1">
      <c r="A108" s="348">
        <v>47</v>
      </c>
      <c r="B108" s="346" t="s">
        <v>1031</v>
      </c>
      <c r="C108" s="363">
        <v>2005</v>
      </c>
      <c r="D108" s="363">
        <v>1130058</v>
      </c>
      <c r="E108" s="236"/>
      <c r="F108" s="236"/>
      <c r="G108" s="236" t="s">
        <v>533</v>
      </c>
      <c r="H108" s="393">
        <v>1</v>
      </c>
      <c r="I108" s="351">
        <v>442</v>
      </c>
      <c r="J108" s="236"/>
      <c r="K108" s="393">
        <v>1</v>
      </c>
      <c r="L108" s="351">
        <v>442</v>
      </c>
      <c r="M108" s="197"/>
      <c r="N108" s="20">
        <f t="shared" si="2"/>
        <v>442</v>
      </c>
      <c r="O108" s="350"/>
      <c r="P108" s="353"/>
    </row>
    <row r="109" spans="1:16" ht="12.75" customHeight="1">
      <c r="A109" s="348">
        <v>48</v>
      </c>
      <c r="B109" s="346" t="s">
        <v>1032</v>
      </c>
      <c r="C109" s="357">
        <v>2005</v>
      </c>
      <c r="D109" s="363">
        <v>1130059</v>
      </c>
      <c r="E109" s="236"/>
      <c r="F109" s="236"/>
      <c r="G109" s="236" t="s">
        <v>533</v>
      </c>
      <c r="H109" s="395">
        <v>1</v>
      </c>
      <c r="I109" s="20">
        <v>320</v>
      </c>
      <c r="J109" s="236"/>
      <c r="K109" s="395">
        <v>1</v>
      </c>
      <c r="L109" s="20">
        <v>320</v>
      </c>
      <c r="M109" s="197"/>
      <c r="N109" s="20">
        <f t="shared" si="2"/>
        <v>320</v>
      </c>
      <c r="O109" s="350"/>
      <c r="P109" s="353"/>
    </row>
    <row r="110" spans="1:16" ht="12.75" customHeight="1">
      <c r="A110" s="348">
        <v>49</v>
      </c>
      <c r="B110" s="346" t="s">
        <v>1033</v>
      </c>
      <c r="C110" s="357">
        <v>1987</v>
      </c>
      <c r="D110" s="363">
        <v>1130060</v>
      </c>
      <c r="E110" s="236"/>
      <c r="F110" s="236"/>
      <c r="G110" s="236" t="s">
        <v>533</v>
      </c>
      <c r="H110" s="395">
        <v>1</v>
      </c>
      <c r="I110" s="20">
        <v>4</v>
      </c>
      <c r="J110" s="236"/>
      <c r="K110" s="395">
        <v>1</v>
      </c>
      <c r="L110" s="20">
        <v>4</v>
      </c>
      <c r="M110" s="197"/>
      <c r="N110" s="20">
        <f t="shared" si="2"/>
        <v>4</v>
      </c>
      <c r="O110" s="350"/>
      <c r="P110" s="353"/>
    </row>
    <row r="111" spans="1:16" ht="12.75" customHeight="1">
      <c r="A111" s="348">
        <v>50</v>
      </c>
      <c r="B111" s="346" t="s">
        <v>1034</v>
      </c>
      <c r="C111" s="357">
        <v>1987</v>
      </c>
      <c r="D111" s="363">
        <v>1130061</v>
      </c>
      <c r="E111" s="236"/>
      <c r="F111" s="236"/>
      <c r="G111" s="236" t="s">
        <v>533</v>
      </c>
      <c r="H111" s="395">
        <v>1</v>
      </c>
      <c r="I111" s="20">
        <v>133</v>
      </c>
      <c r="J111" s="236"/>
      <c r="K111" s="395">
        <v>1</v>
      </c>
      <c r="L111" s="20">
        <v>133</v>
      </c>
      <c r="M111" s="197"/>
      <c r="N111" s="20">
        <f t="shared" si="2"/>
        <v>133</v>
      </c>
      <c r="O111" s="350"/>
      <c r="P111" s="353"/>
    </row>
    <row r="112" spans="1:16" ht="12.75" customHeight="1">
      <c r="A112" s="348">
        <v>51</v>
      </c>
      <c r="B112" s="346" t="s">
        <v>1035</v>
      </c>
      <c r="C112" s="357">
        <v>1987</v>
      </c>
      <c r="D112" s="363">
        <v>1130062</v>
      </c>
      <c r="E112" s="236"/>
      <c r="F112" s="236"/>
      <c r="G112" s="236" t="s">
        <v>533</v>
      </c>
      <c r="H112" s="395">
        <v>1</v>
      </c>
      <c r="I112" s="20">
        <v>36</v>
      </c>
      <c r="J112" s="236"/>
      <c r="K112" s="395">
        <v>1</v>
      </c>
      <c r="L112" s="20">
        <v>36</v>
      </c>
      <c r="M112" s="197"/>
      <c r="N112" s="20">
        <f t="shared" si="2"/>
        <v>36</v>
      </c>
      <c r="O112" s="350"/>
      <c r="P112" s="353"/>
    </row>
    <row r="113" spans="1:16" ht="12.75" customHeight="1">
      <c r="A113" s="348">
        <v>52</v>
      </c>
      <c r="B113" s="346" t="s">
        <v>1035</v>
      </c>
      <c r="C113" s="357">
        <v>1987</v>
      </c>
      <c r="D113" s="363">
        <v>1130064</v>
      </c>
      <c r="E113" s="236"/>
      <c r="F113" s="236"/>
      <c r="G113" s="236" t="s">
        <v>533</v>
      </c>
      <c r="H113" s="395">
        <v>1</v>
      </c>
      <c r="I113" s="20">
        <v>51</v>
      </c>
      <c r="J113" s="236"/>
      <c r="K113" s="395">
        <v>1</v>
      </c>
      <c r="L113" s="20">
        <v>51</v>
      </c>
      <c r="M113" s="197"/>
      <c r="N113" s="20">
        <f t="shared" si="2"/>
        <v>51</v>
      </c>
      <c r="O113" s="350"/>
      <c r="P113" s="353"/>
    </row>
    <row r="114" spans="1:16" ht="12.75" customHeight="1">
      <c r="A114" s="348">
        <v>53</v>
      </c>
      <c r="B114" s="346" t="s">
        <v>1035</v>
      </c>
      <c r="C114" s="357">
        <v>1987</v>
      </c>
      <c r="D114" s="363">
        <v>1130065</v>
      </c>
      <c r="E114" s="236"/>
      <c r="F114" s="236"/>
      <c r="G114" s="236" t="s">
        <v>533</v>
      </c>
      <c r="H114" s="395">
        <v>1</v>
      </c>
      <c r="I114" s="20">
        <v>70</v>
      </c>
      <c r="J114" s="236"/>
      <c r="K114" s="395">
        <v>1</v>
      </c>
      <c r="L114" s="20">
        <v>70</v>
      </c>
      <c r="M114" s="197"/>
      <c r="N114" s="20">
        <f t="shared" si="2"/>
        <v>70</v>
      </c>
      <c r="O114" s="350"/>
      <c r="P114" s="353"/>
    </row>
    <row r="115" spans="1:16" ht="12.75" customHeight="1">
      <c r="A115" s="348">
        <v>54</v>
      </c>
      <c r="B115" s="346" t="s">
        <v>1035</v>
      </c>
      <c r="C115" s="357">
        <v>1987</v>
      </c>
      <c r="D115" s="363">
        <v>1130066</v>
      </c>
      <c r="E115" s="236"/>
      <c r="F115" s="236"/>
      <c r="G115" s="236" t="s">
        <v>533</v>
      </c>
      <c r="H115" s="395">
        <v>1</v>
      </c>
      <c r="I115" s="20">
        <v>70</v>
      </c>
      <c r="J115" s="236"/>
      <c r="K115" s="395">
        <v>1</v>
      </c>
      <c r="L115" s="20">
        <v>70</v>
      </c>
      <c r="M115" s="197"/>
      <c r="N115" s="20">
        <f t="shared" si="2"/>
        <v>70</v>
      </c>
      <c r="O115" s="350"/>
      <c r="P115" s="353"/>
    </row>
    <row r="116" spans="1:16" ht="12.75" customHeight="1">
      <c r="A116" s="348">
        <v>55</v>
      </c>
      <c r="B116" s="346" t="s">
        <v>1035</v>
      </c>
      <c r="C116" s="357">
        <v>1987</v>
      </c>
      <c r="D116" s="363">
        <v>1130067</v>
      </c>
      <c r="E116" s="236"/>
      <c r="F116" s="236"/>
      <c r="G116" s="236" t="s">
        <v>533</v>
      </c>
      <c r="H116" s="395">
        <v>1</v>
      </c>
      <c r="I116" s="20">
        <v>49</v>
      </c>
      <c r="J116" s="236"/>
      <c r="K116" s="395">
        <v>1</v>
      </c>
      <c r="L116" s="20">
        <v>49</v>
      </c>
      <c r="M116" s="197"/>
      <c r="N116" s="20">
        <f t="shared" si="2"/>
        <v>49</v>
      </c>
      <c r="O116" s="350"/>
      <c r="P116" s="353"/>
    </row>
    <row r="117" spans="1:16" ht="12.75" customHeight="1">
      <c r="A117" s="348">
        <v>56</v>
      </c>
      <c r="B117" s="346" t="s">
        <v>1035</v>
      </c>
      <c r="C117" s="357">
        <v>1987</v>
      </c>
      <c r="D117" s="363">
        <v>1130068</v>
      </c>
      <c r="E117" s="236"/>
      <c r="F117" s="236"/>
      <c r="G117" s="236" t="s">
        <v>533</v>
      </c>
      <c r="H117" s="395">
        <v>1</v>
      </c>
      <c r="I117" s="20">
        <v>49</v>
      </c>
      <c r="J117" s="236"/>
      <c r="K117" s="395">
        <v>1</v>
      </c>
      <c r="L117" s="20">
        <v>49</v>
      </c>
      <c r="M117" s="197"/>
      <c r="N117" s="20">
        <f t="shared" si="2"/>
        <v>49</v>
      </c>
      <c r="O117" s="350"/>
      <c r="P117" s="353"/>
    </row>
    <row r="118" spans="1:16" ht="12.75" customHeight="1">
      <c r="A118" s="348">
        <v>57</v>
      </c>
      <c r="B118" s="346" t="s">
        <v>1035</v>
      </c>
      <c r="C118" s="357">
        <v>1987</v>
      </c>
      <c r="D118" s="363">
        <v>1130069</v>
      </c>
      <c r="E118" s="236"/>
      <c r="F118" s="236"/>
      <c r="G118" s="236" t="s">
        <v>533</v>
      </c>
      <c r="H118" s="395">
        <v>1</v>
      </c>
      <c r="I118" s="20">
        <v>68</v>
      </c>
      <c r="J118" s="236"/>
      <c r="K118" s="395">
        <v>1</v>
      </c>
      <c r="L118" s="20">
        <v>68</v>
      </c>
      <c r="M118" s="197"/>
      <c r="N118" s="20">
        <f t="shared" si="2"/>
        <v>68</v>
      </c>
      <c r="O118" s="350"/>
      <c r="P118" s="353"/>
    </row>
    <row r="119" spans="1:16" ht="12.75" customHeight="1">
      <c r="A119" s="348">
        <v>58</v>
      </c>
      <c r="B119" s="346" t="s">
        <v>1035</v>
      </c>
      <c r="C119" s="357">
        <v>1987</v>
      </c>
      <c r="D119" s="363">
        <v>1130070</v>
      </c>
      <c r="E119" s="236"/>
      <c r="F119" s="236"/>
      <c r="G119" s="236" t="s">
        <v>533</v>
      </c>
      <c r="H119" s="395">
        <v>1</v>
      </c>
      <c r="I119" s="20">
        <v>68</v>
      </c>
      <c r="J119" s="236"/>
      <c r="K119" s="395">
        <v>1</v>
      </c>
      <c r="L119" s="20">
        <v>68</v>
      </c>
      <c r="M119" s="197"/>
      <c r="N119" s="20">
        <f t="shared" si="2"/>
        <v>68</v>
      </c>
      <c r="O119" s="350"/>
      <c r="P119" s="353"/>
    </row>
    <row r="120" spans="1:16" ht="12.75" customHeight="1">
      <c r="A120" s="348">
        <v>59</v>
      </c>
      <c r="B120" s="346" t="s">
        <v>1008</v>
      </c>
      <c r="C120" s="357">
        <v>1987</v>
      </c>
      <c r="D120" s="363">
        <v>1130071</v>
      </c>
      <c r="E120" s="236"/>
      <c r="F120" s="236"/>
      <c r="G120" s="236" t="s">
        <v>533</v>
      </c>
      <c r="H120" s="395">
        <v>1</v>
      </c>
      <c r="I120" s="20">
        <v>9</v>
      </c>
      <c r="J120" s="236"/>
      <c r="K120" s="395">
        <v>1</v>
      </c>
      <c r="L120" s="20">
        <v>9</v>
      </c>
      <c r="M120" s="197"/>
      <c r="N120" s="20">
        <f t="shared" si="2"/>
        <v>9</v>
      </c>
      <c r="O120" s="350"/>
      <c r="P120" s="353"/>
    </row>
    <row r="121" spans="1:16" ht="12.75" customHeight="1">
      <c r="A121" s="348">
        <v>60</v>
      </c>
      <c r="B121" s="346" t="s">
        <v>1008</v>
      </c>
      <c r="C121" s="357">
        <v>1987</v>
      </c>
      <c r="D121" s="363">
        <v>1130072</v>
      </c>
      <c r="E121" s="236"/>
      <c r="F121" s="236"/>
      <c r="G121" s="236" t="s">
        <v>533</v>
      </c>
      <c r="H121" s="395">
        <v>1</v>
      </c>
      <c r="I121" s="20">
        <v>9</v>
      </c>
      <c r="J121" s="236"/>
      <c r="K121" s="395">
        <v>1</v>
      </c>
      <c r="L121" s="20">
        <v>9</v>
      </c>
      <c r="M121" s="197"/>
      <c r="N121" s="20">
        <f t="shared" si="2"/>
        <v>9</v>
      </c>
      <c r="O121" s="350"/>
      <c r="P121" s="353"/>
    </row>
    <row r="122" spans="1:16" ht="12.75" customHeight="1">
      <c r="A122" s="348">
        <v>61</v>
      </c>
      <c r="B122" s="346" t="s">
        <v>1008</v>
      </c>
      <c r="C122" s="357">
        <v>1987</v>
      </c>
      <c r="D122" s="363">
        <v>1130073</v>
      </c>
      <c r="E122" s="236"/>
      <c r="F122" s="236"/>
      <c r="G122" s="236" t="s">
        <v>533</v>
      </c>
      <c r="H122" s="395">
        <v>1</v>
      </c>
      <c r="I122" s="20">
        <v>9</v>
      </c>
      <c r="J122" s="236"/>
      <c r="K122" s="395">
        <v>1</v>
      </c>
      <c r="L122" s="20">
        <v>9</v>
      </c>
      <c r="M122" s="197"/>
      <c r="N122" s="20">
        <f t="shared" si="2"/>
        <v>9</v>
      </c>
      <c r="O122" s="350"/>
      <c r="P122" s="353"/>
    </row>
    <row r="123" spans="1:16" ht="12.75" customHeight="1">
      <c r="A123" s="348">
        <v>62</v>
      </c>
      <c r="B123" s="346" t="s">
        <v>1036</v>
      </c>
      <c r="C123" s="357">
        <v>1988</v>
      </c>
      <c r="D123" s="363">
        <v>1130077</v>
      </c>
      <c r="E123" s="236"/>
      <c r="F123" s="236"/>
      <c r="G123" s="236" t="s">
        <v>533</v>
      </c>
      <c r="H123" s="395">
        <v>2</v>
      </c>
      <c r="I123" s="20">
        <v>52</v>
      </c>
      <c r="J123" s="236"/>
      <c r="K123" s="395">
        <v>2</v>
      </c>
      <c r="L123" s="20">
        <v>52</v>
      </c>
      <c r="M123" s="197"/>
      <c r="N123" s="20">
        <f t="shared" si="2"/>
        <v>52</v>
      </c>
      <c r="O123" s="350"/>
      <c r="P123" s="353"/>
    </row>
    <row r="124" spans="1:16" ht="12.75" customHeight="1">
      <c r="A124" s="348">
        <v>63</v>
      </c>
      <c r="B124" s="346" t="s">
        <v>1037</v>
      </c>
      <c r="C124" s="357">
        <v>1988</v>
      </c>
      <c r="D124" s="363">
        <v>1130080</v>
      </c>
      <c r="E124" s="236"/>
      <c r="F124" s="236"/>
      <c r="G124" s="236" t="s">
        <v>533</v>
      </c>
      <c r="H124" s="395">
        <v>1</v>
      </c>
      <c r="I124" s="20">
        <v>75</v>
      </c>
      <c r="J124" s="236"/>
      <c r="K124" s="395">
        <v>1</v>
      </c>
      <c r="L124" s="20">
        <v>75</v>
      </c>
      <c r="M124" s="197"/>
      <c r="N124" s="20">
        <f t="shared" si="2"/>
        <v>75</v>
      </c>
      <c r="O124" s="350"/>
      <c r="P124" s="353"/>
    </row>
    <row r="125" spans="1:16" ht="12.75" customHeight="1">
      <c r="A125" s="348">
        <v>64</v>
      </c>
      <c r="B125" s="346" t="s">
        <v>1037</v>
      </c>
      <c r="C125" s="357">
        <v>1988</v>
      </c>
      <c r="D125" s="363" t="s">
        <v>1038</v>
      </c>
      <c r="E125" s="236"/>
      <c r="F125" s="236"/>
      <c r="G125" s="236" t="s">
        <v>533</v>
      </c>
      <c r="H125" s="395">
        <v>2</v>
      </c>
      <c r="I125" s="20">
        <v>190</v>
      </c>
      <c r="J125" s="236"/>
      <c r="K125" s="395">
        <v>2</v>
      </c>
      <c r="L125" s="20">
        <v>190</v>
      </c>
      <c r="M125" s="197"/>
      <c r="N125" s="20">
        <f t="shared" si="2"/>
        <v>190</v>
      </c>
      <c r="O125" s="350"/>
      <c r="P125" s="353"/>
    </row>
    <row r="126" spans="1:16" ht="12.75" customHeight="1">
      <c r="A126" s="348">
        <v>65</v>
      </c>
      <c r="B126" s="346" t="s">
        <v>1037</v>
      </c>
      <c r="C126" s="357">
        <v>1988</v>
      </c>
      <c r="D126" s="363" t="s">
        <v>1039</v>
      </c>
      <c r="E126" s="236"/>
      <c r="F126" s="236"/>
      <c r="G126" s="236" t="s">
        <v>533</v>
      </c>
      <c r="H126" s="395">
        <v>2</v>
      </c>
      <c r="I126" s="20">
        <v>133</v>
      </c>
      <c r="J126" s="236"/>
      <c r="K126" s="395">
        <v>2</v>
      </c>
      <c r="L126" s="20">
        <v>133</v>
      </c>
      <c r="M126" s="197"/>
      <c r="N126" s="20">
        <f t="shared" si="2"/>
        <v>133</v>
      </c>
      <c r="O126" s="350"/>
      <c r="P126" s="353"/>
    </row>
    <row r="127" spans="1:16" ht="12.75" customHeight="1">
      <c r="A127" s="348">
        <v>66</v>
      </c>
      <c r="B127" s="346" t="s">
        <v>1040</v>
      </c>
      <c r="C127" s="357">
        <v>1987</v>
      </c>
      <c r="D127" s="363" t="s">
        <v>1041</v>
      </c>
      <c r="E127" s="236"/>
      <c r="F127" s="236"/>
      <c r="G127" s="236" t="s">
        <v>533</v>
      </c>
      <c r="H127" s="395">
        <v>34</v>
      </c>
      <c r="I127" s="20">
        <v>1054</v>
      </c>
      <c r="J127" s="236"/>
      <c r="K127" s="395">
        <v>34</v>
      </c>
      <c r="L127" s="20">
        <v>1054</v>
      </c>
      <c r="M127" s="197"/>
      <c r="N127" s="20">
        <f t="shared" si="2"/>
        <v>1054</v>
      </c>
      <c r="O127" s="350"/>
      <c r="P127" s="353"/>
    </row>
    <row r="128" spans="1:16" ht="12.75" customHeight="1">
      <c r="A128" s="348">
        <v>67</v>
      </c>
      <c r="B128" s="346" t="s">
        <v>1042</v>
      </c>
      <c r="C128" s="357">
        <v>1987</v>
      </c>
      <c r="D128" s="363" t="s">
        <v>1043</v>
      </c>
      <c r="E128" s="236"/>
      <c r="F128" s="236"/>
      <c r="G128" s="236" t="s">
        <v>533</v>
      </c>
      <c r="H128" s="395">
        <v>5</v>
      </c>
      <c r="I128" s="20">
        <v>7</v>
      </c>
      <c r="J128" s="236"/>
      <c r="K128" s="395">
        <v>5</v>
      </c>
      <c r="L128" s="20">
        <v>7</v>
      </c>
      <c r="M128" s="197"/>
      <c r="N128" s="20">
        <f aca="true" t="shared" si="3" ref="N128:N183">L128-M128</f>
        <v>7</v>
      </c>
      <c r="O128" s="350"/>
      <c r="P128" s="353"/>
    </row>
    <row r="129" spans="1:16" ht="12.75" customHeight="1">
      <c r="A129" s="348">
        <v>68</v>
      </c>
      <c r="B129" s="346" t="s">
        <v>1044</v>
      </c>
      <c r="C129" s="357">
        <v>1987</v>
      </c>
      <c r="D129" s="363" t="s">
        <v>1045</v>
      </c>
      <c r="E129" s="236"/>
      <c r="F129" s="236"/>
      <c r="G129" s="236" t="s">
        <v>533</v>
      </c>
      <c r="H129" s="395">
        <v>20</v>
      </c>
      <c r="I129" s="20">
        <v>600</v>
      </c>
      <c r="J129" s="236"/>
      <c r="K129" s="395">
        <v>20</v>
      </c>
      <c r="L129" s="20">
        <v>600</v>
      </c>
      <c r="M129" s="197"/>
      <c r="N129" s="20">
        <f t="shared" si="3"/>
        <v>600</v>
      </c>
      <c r="O129" s="350"/>
      <c r="P129" s="353"/>
    </row>
    <row r="130" spans="1:16" ht="12.75" customHeight="1">
      <c r="A130" s="348">
        <v>69</v>
      </c>
      <c r="B130" s="346" t="s">
        <v>1046</v>
      </c>
      <c r="C130" s="357">
        <v>1987</v>
      </c>
      <c r="D130" s="363" t="s">
        <v>1047</v>
      </c>
      <c r="E130" s="236"/>
      <c r="F130" s="236"/>
      <c r="G130" s="236" t="s">
        <v>533</v>
      </c>
      <c r="H130" s="395">
        <v>2</v>
      </c>
      <c r="I130" s="20">
        <v>51</v>
      </c>
      <c r="J130" s="236"/>
      <c r="K130" s="395">
        <v>2</v>
      </c>
      <c r="L130" s="20">
        <v>51</v>
      </c>
      <c r="M130" s="197"/>
      <c r="N130" s="20">
        <f t="shared" si="3"/>
        <v>51</v>
      </c>
      <c r="O130" s="350"/>
      <c r="P130" s="353"/>
    </row>
    <row r="131" spans="1:16" ht="12.75" customHeight="1">
      <c r="A131" s="348">
        <v>70</v>
      </c>
      <c r="B131" s="346" t="s">
        <v>1046</v>
      </c>
      <c r="C131" s="357">
        <v>1987</v>
      </c>
      <c r="D131" s="363" t="s">
        <v>1048</v>
      </c>
      <c r="E131" s="236"/>
      <c r="F131" s="236"/>
      <c r="G131" s="236" t="s">
        <v>533</v>
      </c>
      <c r="H131" s="395">
        <v>2</v>
      </c>
      <c r="I131" s="20">
        <v>83</v>
      </c>
      <c r="J131" s="236"/>
      <c r="K131" s="395">
        <v>2</v>
      </c>
      <c r="L131" s="20">
        <v>83</v>
      </c>
      <c r="M131" s="20"/>
      <c r="N131" s="20">
        <f t="shared" si="3"/>
        <v>83</v>
      </c>
      <c r="O131" s="350"/>
      <c r="P131" s="353"/>
    </row>
    <row r="132" spans="1:16" ht="12.75" customHeight="1">
      <c r="A132" s="348">
        <v>71</v>
      </c>
      <c r="B132" s="346" t="s">
        <v>1046</v>
      </c>
      <c r="C132" s="357">
        <v>1987</v>
      </c>
      <c r="D132" s="363" t="s">
        <v>1049</v>
      </c>
      <c r="E132" s="236"/>
      <c r="F132" s="236"/>
      <c r="G132" s="236" t="s">
        <v>533</v>
      </c>
      <c r="H132" s="395">
        <v>2</v>
      </c>
      <c r="I132" s="20">
        <v>51</v>
      </c>
      <c r="J132" s="236"/>
      <c r="K132" s="395">
        <v>2</v>
      </c>
      <c r="L132" s="20">
        <v>51</v>
      </c>
      <c r="M132" s="197"/>
      <c r="N132" s="20">
        <f t="shared" si="3"/>
        <v>51</v>
      </c>
      <c r="O132" s="350"/>
      <c r="P132" s="353"/>
    </row>
    <row r="133" spans="1:16" ht="12.75" customHeight="1">
      <c r="A133" s="348">
        <v>72</v>
      </c>
      <c r="B133" s="346" t="s">
        <v>1046</v>
      </c>
      <c r="C133" s="357">
        <v>1987</v>
      </c>
      <c r="D133" s="363" t="s">
        <v>1050</v>
      </c>
      <c r="E133" s="236"/>
      <c r="F133" s="236"/>
      <c r="G133" s="236" t="s">
        <v>533</v>
      </c>
      <c r="H133" s="395">
        <v>2</v>
      </c>
      <c r="I133" s="20">
        <v>44</v>
      </c>
      <c r="J133" s="236"/>
      <c r="K133" s="395">
        <v>2</v>
      </c>
      <c r="L133" s="20">
        <v>44</v>
      </c>
      <c r="M133" s="197"/>
      <c r="N133" s="20">
        <f t="shared" si="3"/>
        <v>44</v>
      </c>
      <c r="O133" s="350"/>
      <c r="P133" s="353"/>
    </row>
    <row r="134" spans="1:16" ht="12.75" customHeight="1">
      <c r="A134" s="348">
        <v>73</v>
      </c>
      <c r="B134" s="346" t="s">
        <v>1051</v>
      </c>
      <c r="C134" s="357">
        <v>2006</v>
      </c>
      <c r="D134" s="363" t="s">
        <v>1052</v>
      </c>
      <c r="E134" s="236"/>
      <c r="F134" s="236"/>
      <c r="G134" s="236" t="s">
        <v>533</v>
      </c>
      <c r="H134" s="395">
        <v>8</v>
      </c>
      <c r="I134" s="20">
        <v>128</v>
      </c>
      <c r="J134" s="236"/>
      <c r="K134" s="395">
        <v>8</v>
      </c>
      <c r="L134" s="20">
        <v>128</v>
      </c>
      <c r="M134" s="20"/>
      <c r="N134" s="20">
        <f t="shared" si="3"/>
        <v>128</v>
      </c>
      <c r="O134" s="350"/>
      <c r="P134" s="353"/>
    </row>
    <row r="135" spans="1:16" ht="12.75" customHeight="1">
      <c r="A135" s="348">
        <v>74</v>
      </c>
      <c r="B135" s="346" t="s">
        <v>1053</v>
      </c>
      <c r="C135" s="357">
        <v>2006</v>
      </c>
      <c r="D135" s="363" t="s">
        <v>1054</v>
      </c>
      <c r="E135" s="236"/>
      <c r="F135" s="236"/>
      <c r="G135" s="236" t="s">
        <v>533</v>
      </c>
      <c r="H135" s="395">
        <v>5</v>
      </c>
      <c r="I135" s="20">
        <v>65</v>
      </c>
      <c r="J135" s="236"/>
      <c r="K135" s="395">
        <v>5</v>
      </c>
      <c r="L135" s="20">
        <v>65</v>
      </c>
      <c r="M135" s="20"/>
      <c r="N135" s="20">
        <f t="shared" si="3"/>
        <v>65</v>
      </c>
      <c r="O135" s="350"/>
      <c r="P135" s="353"/>
    </row>
    <row r="136" spans="1:16" ht="12.75" customHeight="1">
      <c r="A136" s="348">
        <v>75</v>
      </c>
      <c r="B136" s="346" t="s">
        <v>1055</v>
      </c>
      <c r="C136" s="357">
        <v>2006</v>
      </c>
      <c r="D136" s="363">
        <v>1130185</v>
      </c>
      <c r="E136" s="236"/>
      <c r="F136" s="236"/>
      <c r="G136" s="236" t="s">
        <v>533</v>
      </c>
      <c r="H136" s="395">
        <v>1</v>
      </c>
      <c r="I136" s="20">
        <v>12</v>
      </c>
      <c r="J136" s="236"/>
      <c r="K136" s="395">
        <v>1</v>
      </c>
      <c r="L136" s="20">
        <v>12</v>
      </c>
      <c r="M136" s="20"/>
      <c r="N136" s="20">
        <f t="shared" si="3"/>
        <v>12</v>
      </c>
      <c r="O136" s="350"/>
      <c r="P136" s="353"/>
    </row>
    <row r="137" spans="1:16" ht="12.75" customHeight="1">
      <c r="A137" s="348">
        <v>76</v>
      </c>
      <c r="B137" s="346" t="s">
        <v>1056</v>
      </c>
      <c r="C137" s="357">
        <v>2006</v>
      </c>
      <c r="D137" s="363">
        <v>1130188</v>
      </c>
      <c r="E137" s="236"/>
      <c r="F137" s="236"/>
      <c r="G137" s="236" t="s">
        <v>533</v>
      </c>
      <c r="H137" s="395">
        <v>1</v>
      </c>
      <c r="I137" s="20">
        <v>6</v>
      </c>
      <c r="J137" s="236"/>
      <c r="K137" s="395">
        <v>1</v>
      </c>
      <c r="L137" s="20">
        <v>6</v>
      </c>
      <c r="M137" s="20"/>
      <c r="N137" s="20">
        <f t="shared" si="3"/>
        <v>6</v>
      </c>
      <c r="O137" s="350"/>
      <c r="P137" s="353"/>
    </row>
    <row r="138" spans="1:16" ht="12.75" customHeight="1">
      <c r="A138" s="348">
        <v>77</v>
      </c>
      <c r="B138" s="346" t="s">
        <v>1057</v>
      </c>
      <c r="C138" s="357">
        <v>2006</v>
      </c>
      <c r="D138" s="363">
        <v>1130189</v>
      </c>
      <c r="E138" s="236"/>
      <c r="F138" s="236"/>
      <c r="G138" s="236" t="s">
        <v>533</v>
      </c>
      <c r="H138" s="395">
        <v>1</v>
      </c>
      <c r="I138" s="20">
        <v>5</v>
      </c>
      <c r="J138" s="236"/>
      <c r="K138" s="395">
        <v>1</v>
      </c>
      <c r="L138" s="20">
        <v>5</v>
      </c>
      <c r="M138" s="20"/>
      <c r="N138" s="20">
        <f t="shared" si="3"/>
        <v>5</v>
      </c>
      <c r="O138" s="350"/>
      <c r="P138" s="353"/>
    </row>
    <row r="139" spans="1:16" ht="12.75" customHeight="1">
      <c r="A139" s="348">
        <v>78</v>
      </c>
      <c r="B139" s="346" t="s">
        <v>1058</v>
      </c>
      <c r="C139" s="357">
        <v>2007</v>
      </c>
      <c r="D139" s="363">
        <v>1130190</v>
      </c>
      <c r="E139" s="236"/>
      <c r="F139" s="236"/>
      <c r="G139" s="236" t="s">
        <v>533</v>
      </c>
      <c r="H139" s="395">
        <v>1</v>
      </c>
      <c r="I139" s="20">
        <v>120</v>
      </c>
      <c r="J139" s="236"/>
      <c r="K139" s="395">
        <v>1</v>
      </c>
      <c r="L139" s="20">
        <v>120</v>
      </c>
      <c r="M139" s="20"/>
      <c r="N139" s="20">
        <f t="shared" si="3"/>
        <v>120</v>
      </c>
      <c r="O139" s="350"/>
      <c r="P139" s="353"/>
    </row>
    <row r="140" spans="1:16" ht="12.75" customHeight="1">
      <c r="A140" s="348">
        <v>79</v>
      </c>
      <c r="B140" s="346" t="s">
        <v>1059</v>
      </c>
      <c r="C140" s="357">
        <v>2007</v>
      </c>
      <c r="D140" s="363">
        <v>1130191</v>
      </c>
      <c r="E140" s="236"/>
      <c r="F140" s="236"/>
      <c r="G140" s="236" t="s">
        <v>533</v>
      </c>
      <c r="H140" s="395">
        <v>1</v>
      </c>
      <c r="I140" s="20">
        <v>18</v>
      </c>
      <c r="J140" s="236"/>
      <c r="K140" s="395">
        <v>1</v>
      </c>
      <c r="L140" s="20">
        <v>18</v>
      </c>
      <c r="M140" s="20"/>
      <c r="N140" s="20">
        <f t="shared" si="3"/>
        <v>18</v>
      </c>
      <c r="O140" s="350"/>
      <c r="P140" s="353"/>
    </row>
    <row r="141" spans="1:16" ht="12.75" customHeight="1">
      <c r="A141" s="348">
        <v>80</v>
      </c>
      <c r="B141" s="346" t="s">
        <v>1060</v>
      </c>
      <c r="C141" s="357">
        <v>2007</v>
      </c>
      <c r="D141" s="363">
        <v>1130192</v>
      </c>
      <c r="E141" s="236"/>
      <c r="F141" s="236"/>
      <c r="G141" s="236" t="s">
        <v>533</v>
      </c>
      <c r="H141" s="395">
        <v>1</v>
      </c>
      <c r="I141" s="20">
        <v>45</v>
      </c>
      <c r="J141" s="236"/>
      <c r="K141" s="395">
        <v>1</v>
      </c>
      <c r="L141" s="20">
        <v>45</v>
      </c>
      <c r="M141" s="20"/>
      <c r="N141" s="20">
        <f t="shared" si="3"/>
        <v>45</v>
      </c>
      <c r="O141" s="350"/>
      <c r="P141" s="353"/>
    </row>
    <row r="142" spans="1:16" ht="12.75" customHeight="1">
      <c r="A142" s="348">
        <v>81</v>
      </c>
      <c r="B142" s="346" t="s">
        <v>1061</v>
      </c>
      <c r="C142" s="357">
        <v>2007</v>
      </c>
      <c r="D142" s="363">
        <v>1130193</v>
      </c>
      <c r="E142" s="236"/>
      <c r="F142" s="236"/>
      <c r="G142" s="236" t="s">
        <v>533</v>
      </c>
      <c r="H142" s="395">
        <v>1</v>
      </c>
      <c r="I142" s="20">
        <v>51</v>
      </c>
      <c r="J142" s="236"/>
      <c r="K142" s="395">
        <v>1</v>
      </c>
      <c r="L142" s="20">
        <v>51</v>
      </c>
      <c r="M142" s="20"/>
      <c r="N142" s="20">
        <f t="shared" si="3"/>
        <v>51</v>
      </c>
      <c r="O142" s="350"/>
      <c r="P142" s="353"/>
    </row>
    <row r="143" spans="1:16" ht="12.75" customHeight="1">
      <c r="A143" s="348">
        <v>82</v>
      </c>
      <c r="B143" s="346" t="s">
        <v>1062</v>
      </c>
      <c r="C143" s="357">
        <v>2007</v>
      </c>
      <c r="D143" s="363">
        <v>1130194</v>
      </c>
      <c r="E143" s="236"/>
      <c r="F143" s="236"/>
      <c r="G143" s="236" t="s">
        <v>533</v>
      </c>
      <c r="H143" s="395">
        <v>1</v>
      </c>
      <c r="I143" s="20">
        <v>75</v>
      </c>
      <c r="J143" s="236"/>
      <c r="K143" s="395">
        <v>1</v>
      </c>
      <c r="L143" s="20">
        <v>75</v>
      </c>
      <c r="M143" s="20"/>
      <c r="N143" s="20">
        <f t="shared" si="3"/>
        <v>75</v>
      </c>
      <c r="O143" s="350"/>
      <c r="P143" s="353"/>
    </row>
    <row r="144" spans="1:16" ht="12.75" customHeight="1">
      <c r="A144" s="348">
        <v>83</v>
      </c>
      <c r="B144" s="346" t="s">
        <v>1063</v>
      </c>
      <c r="C144" s="357">
        <v>2008</v>
      </c>
      <c r="D144" s="363">
        <v>1130195</v>
      </c>
      <c r="E144" s="236"/>
      <c r="F144" s="236"/>
      <c r="G144" s="236" t="s">
        <v>533</v>
      </c>
      <c r="H144" s="395">
        <v>1</v>
      </c>
      <c r="I144" s="20">
        <v>20</v>
      </c>
      <c r="J144" s="236"/>
      <c r="K144" s="395">
        <v>1</v>
      </c>
      <c r="L144" s="20">
        <v>20</v>
      </c>
      <c r="M144" s="20"/>
      <c r="N144" s="20">
        <f t="shared" si="3"/>
        <v>20</v>
      </c>
      <c r="O144" s="350"/>
      <c r="P144" s="353"/>
    </row>
    <row r="145" spans="1:16" ht="12.75" customHeight="1">
      <c r="A145" s="348">
        <v>84</v>
      </c>
      <c r="B145" s="346" t="s">
        <v>1063</v>
      </c>
      <c r="C145" s="357">
        <v>2008</v>
      </c>
      <c r="D145" s="363">
        <v>1130227</v>
      </c>
      <c r="E145" s="236"/>
      <c r="F145" s="236"/>
      <c r="G145" s="236" t="s">
        <v>533</v>
      </c>
      <c r="H145" s="395">
        <v>1</v>
      </c>
      <c r="I145" s="20">
        <v>33</v>
      </c>
      <c r="J145" s="236"/>
      <c r="K145" s="395">
        <v>1</v>
      </c>
      <c r="L145" s="20">
        <v>33</v>
      </c>
      <c r="M145" s="20"/>
      <c r="N145" s="20">
        <f t="shared" si="3"/>
        <v>33</v>
      </c>
      <c r="O145" s="350"/>
      <c r="P145" s="353"/>
    </row>
    <row r="146" spans="1:16" ht="12.75" customHeight="1">
      <c r="A146" s="348">
        <v>85</v>
      </c>
      <c r="B146" s="346" t="s">
        <v>1213</v>
      </c>
      <c r="C146" s="357">
        <v>2008</v>
      </c>
      <c r="D146" s="363">
        <v>1130196</v>
      </c>
      <c r="E146" s="236"/>
      <c r="F146" s="236"/>
      <c r="G146" s="236" t="s">
        <v>533</v>
      </c>
      <c r="H146" s="395">
        <v>1</v>
      </c>
      <c r="I146" s="20">
        <v>30</v>
      </c>
      <c r="J146" s="236"/>
      <c r="K146" s="395">
        <v>1</v>
      </c>
      <c r="L146" s="20">
        <v>30</v>
      </c>
      <c r="M146" s="20"/>
      <c r="N146" s="20">
        <f t="shared" si="3"/>
        <v>30</v>
      </c>
      <c r="O146" s="350"/>
      <c r="P146" s="353"/>
    </row>
    <row r="147" spans="1:16" ht="12.75" customHeight="1">
      <c r="A147" s="348">
        <v>86</v>
      </c>
      <c r="B147" s="346" t="s">
        <v>1213</v>
      </c>
      <c r="C147" s="357">
        <v>2008</v>
      </c>
      <c r="D147" s="363">
        <v>1130228</v>
      </c>
      <c r="E147" s="236"/>
      <c r="F147" s="236"/>
      <c r="G147" s="236" t="s">
        <v>533</v>
      </c>
      <c r="H147" s="395">
        <v>1</v>
      </c>
      <c r="I147" s="20">
        <v>29</v>
      </c>
      <c r="J147" s="236"/>
      <c r="K147" s="395">
        <v>1</v>
      </c>
      <c r="L147" s="20">
        <v>29</v>
      </c>
      <c r="M147" s="20"/>
      <c r="N147" s="20">
        <f t="shared" si="3"/>
        <v>29</v>
      </c>
      <c r="O147" s="350"/>
      <c r="P147" s="353"/>
    </row>
    <row r="148" spans="1:16" ht="12.75" customHeight="1">
      <c r="A148" s="348">
        <v>87</v>
      </c>
      <c r="B148" s="346" t="s">
        <v>1064</v>
      </c>
      <c r="C148" s="357">
        <v>2008</v>
      </c>
      <c r="D148" s="363">
        <v>1130198</v>
      </c>
      <c r="E148" s="308"/>
      <c r="F148" s="236"/>
      <c r="G148" s="236" t="s">
        <v>533</v>
      </c>
      <c r="H148" s="289">
        <v>1</v>
      </c>
      <c r="I148" s="215">
        <v>5</v>
      </c>
      <c r="J148" s="236"/>
      <c r="K148" s="289">
        <v>1</v>
      </c>
      <c r="L148" s="215">
        <v>5</v>
      </c>
      <c r="M148" s="20"/>
      <c r="N148" s="20">
        <f t="shared" si="3"/>
        <v>5</v>
      </c>
      <c r="O148" s="350"/>
      <c r="P148" s="353"/>
    </row>
    <row r="149" spans="1:16" ht="12.75" customHeight="1">
      <c r="A149" s="348">
        <v>88</v>
      </c>
      <c r="B149" s="346" t="s">
        <v>1065</v>
      </c>
      <c r="C149" s="236">
        <v>2016</v>
      </c>
      <c r="D149" s="236">
        <v>1130124</v>
      </c>
      <c r="E149" s="308"/>
      <c r="F149" s="236"/>
      <c r="G149" s="236" t="s">
        <v>533</v>
      </c>
      <c r="H149" s="142">
        <v>1</v>
      </c>
      <c r="I149" s="20">
        <v>65</v>
      </c>
      <c r="J149" s="236"/>
      <c r="K149" s="142">
        <v>1</v>
      </c>
      <c r="L149" s="20">
        <v>65</v>
      </c>
      <c r="M149" s="20"/>
      <c r="N149" s="20">
        <f t="shared" si="3"/>
        <v>65</v>
      </c>
      <c r="O149" s="350"/>
      <c r="P149" s="353"/>
    </row>
    <row r="150" spans="1:16" ht="12.75" customHeight="1">
      <c r="A150" s="348">
        <v>89</v>
      </c>
      <c r="B150" s="357" t="s">
        <v>1066</v>
      </c>
      <c r="C150" s="12">
        <v>2018</v>
      </c>
      <c r="D150" s="236">
        <v>1130049</v>
      </c>
      <c r="E150" s="308"/>
      <c r="F150" s="236"/>
      <c r="G150" s="236" t="s">
        <v>533</v>
      </c>
      <c r="H150" s="142">
        <v>1</v>
      </c>
      <c r="I150" s="20">
        <v>1330</v>
      </c>
      <c r="J150" s="236"/>
      <c r="K150" s="142">
        <v>1</v>
      </c>
      <c r="L150" s="20">
        <v>1330</v>
      </c>
      <c r="M150" s="20"/>
      <c r="N150" s="20">
        <f t="shared" si="3"/>
        <v>1330</v>
      </c>
      <c r="O150" s="350"/>
      <c r="P150" s="353"/>
    </row>
    <row r="151" spans="1:16" ht="12.75" customHeight="1">
      <c r="A151" s="348">
        <v>90</v>
      </c>
      <c r="B151" s="357" t="s">
        <v>1067</v>
      </c>
      <c r="C151" s="12">
        <v>2018</v>
      </c>
      <c r="D151" s="236">
        <v>1130350</v>
      </c>
      <c r="E151" s="308"/>
      <c r="F151" s="236"/>
      <c r="G151" s="236" t="s">
        <v>533</v>
      </c>
      <c r="H151" s="142">
        <v>1</v>
      </c>
      <c r="I151" s="20">
        <v>1685</v>
      </c>
      <c r="J151" s="236"/>
      <c r="K151" s="142">
        <v>1</v>
      </c>
      <c r="L151" s="20">
        <v>1685</v>
      </c>
      <c r="M151" s="20"/>
      <c r="N151" s="20">
        <f t="shared" si="3"/>
        <v>1685</v>
      </c>
      <c r="O151" s="350"/>
      <c r="P151" s="353"/>
    </row>
    <row r="152" spans="1:16" ht="12.75" customHeight="1">
      <c r="A152" s="348">
        <v>91</v>
      </c>
      <c r="B152" s="357" t="s">
        <v>1068</v>
      </c>
      <c r="C152" s="12">
        <v>2018</v>
      </c>
      <c r="D152" s="236" t="s">
        <v>1069</v>
      </c>
      <c r="E152" s="308"/>
      <c r="F152" s="236"/>
      <c r="G152" s="236" t="s">
        <v>533</v>
      </c>
      <c r="H152" s="142">
        <v>3</v>
      </c>
      <c r="I152" s="20">
        <v>2895</v>
      </c>
      <c r="J152" s="236"/>
      <c r="K152" s="142">
        <v>3</v>
      </c>
      <c r="L152" s="20">
        <v>2895</v>
      </c>
      <c r="M152" s="20"/>
      <c r="N152" s="20">
        <f t="shared" si="3"/>
        <v>2895</v>
      </c>
      <c r="O152" s="350"/>
      <c r="P152" s="353"/>
    </row>
    <row r="153" spans="1:16" ht="12.75" customHeight="1">
      <c r="A153" s="348">
        <v>92</v>
      </c>
      <c r="B153" s="357" t="s">
        <v>1070</v>
      </c>
      <c r="C153" s="12">
        <v>2016</v>
      </c>
      <c r="D153" s="236">
        <v>11330342</v>
      </c>
      <c r="E153" s="308"/>
      <c r="F153" s="236"/>
      <c r="G153" s="236" t="s">
        <v>533</v>
      </c>
      <c r="H153" s="142">
        <v>1</v>
      </c>
      <c r="I153" s="20">
        <v>22</v>
      </c>
      <c r="J153" s="236"/>
      <c r="K153" s="142">
        <v>1</v>
      </c>
      <c r="L153" s="20">
        <v>22</v>
      </c>
      <c r="M153" s="20"/>
      <c r="N153" s="20">
        <f t="shared" si="3"/>
        <v>22</v>
      </c>
      <c r="O153" s="350"/>
      <c r="P153" s="353"/>
    </row>
    <row r="154" spans="1:16" ht="12.75" customHeight="1">
      <c r="A154" s="348">
        <v>93</v>
      </c>
      <c r="B154" s="357" t="s">
        <v>911</v>
      </c>
      <c r="C154" s="12">
        <v>2016</v>
      </c>
      <c r="D154" s="236">
        <v>1130344</v>
      </c>
      <c r="E154" s="308"/>
      <c r="F154" s="236"/>
      <c r="G154" s="236" t="s">
        <v>533</v>
      </c>
      <c r="H154" s="142">
        <v>1</v>
      </c>
      <c r="I154" s="20">
        <v>65</v>
      </c>
      <c r="J154" s="236"/>
      <c r="K154" s="142">
        <v>1</v>
      </c>
      <c r="L154" s="20">
        <v>65</v>
      </c>
      <c r="M154" s="20"/>
      <c r="N154" s="20">
        <f t="shared" si="3"/>
        <v>65</v>
      </c>
      <c r="O154" s="350"/>
      <c r="P154" s="353"/>
    </row>
    <row r="155" spans="1:16" ht="12.75" customHeight="1">
      <c r="A155" s="348">
        <v>94</v>
      </c>
      <c r="B155" s="346" t="s">
        <v>1071</v>
      </c>
      <c r="C155" s="12">
        <v>2006</v>
      </c>
      <c r="D155" s="236">
        <v>11330184</v>
      </c>
      <c r="E155" s="308"/>
      <c r="F155" s="236"/>
      <c r="G155" s="236" t="s">
        <v>533</v>
      </c>
      <c r="H155" s="142">
        <v>1</v>
      </c>
      <c r="I155" s="20">
        <v>17</v>
      </c>
      <c r="J155" s="236"/>
      <c r="K155" s="142">
        <v>1</v>
      </c>
      <c r="L155" s="20">
        <v>17</v>
      </c>
      <c r="M155" s="20"/>
      <c r="N155" s="20">
        <f t="shared" si="3"/>
        <v>17</v>
      </c>
      <c r="O155" s="350"/>
      <c r="P155" s="353"/>
    </row>
    <row r="156" spans="1:16" ht="12.75" customHeight="1">
      <c r="A156" s="348">
        <v>95</v>
      </c>
      <c r="B156" s="357" t="s">
        <v>1072</v>
      </c>
      <c r="C156" s="12">
        <v>2012</v>
      </c>
      <c r="D156" s="236" t="s">
        <v>1073</v>
      </c>
      <c r="E156" s="308"/>
      <c r="F156" s="236"/>
      <c r="G156" s="236" t="s">
        <v>533</v>
      </c>
      <c r="H156" s="142">
        <v>2</v>
      </c>
      <c r="I156" s="20">
        <v>1070</v>
      </c>
      <c r="J156" s="236"/>
      <c r="K156" s="142">
        <v>2</v>
      </c>
      <c r="L156" s="20">
        <v>1070</v>
      </c>
      <c r="M156" s="20"/>
      <c r="N156" s="20">
        <f t="shared" si="3"/>
        <v>1070</v>
      </c>
      <c r="O156" s="350"/>
      <c r="P156" s="353"/>
    </row>
    <row r="157" spans="1:16" ht="12.75" customHeight="1">
      <c r="A157" s="348">
        <v>96</v>
      </c>
      <c r="B157" s="357" t="s">
        <v>1074</v>
      </c>
      <c r="C157" s="12">
        <v>2012</v>
      </c>
      <c r="D157" s="236">
        <v>1130345</v>
      </c>
      <c r="E157" s="308"/>
      <c r="F157" s="236"/>
      <c r="G157" s="236" t="s">
        <v>533</v>
      </c>
      <c r="H157" s="142">
        <v>1</v>
      </c>
      <c r="I157" s="20">
        <v>72</v>
      </c>
      <c r="J157" s="236"/>
      <c r="K157" s="142">
        <v>1</v>
      </c>
      <c r="L157" s="20">
        <v>72</v>
      </c>
      <c r="M157" s="20"/>
      <c r="N157" s="20">
        <f t="shared" si="3"/>
        <v>72</v>
      </c>
      <c r="O157" s="350"/>
      <c r="P157" s="353"/>
    </row>
    <row r="158" spans="1:16" ht="20.25" customHeight="1">
      <c r="A158" s="348">
        <v>97</v>
      </c>
      <c r="B158" s="357" t="s">
        <v>1075</v>
      </c>
      <c r="C158" s="12">
        <v>2016</v>
      </c>
      <c r="D158" s="236">
        <v>1130348</v>
      </c>
      <c r="E158" s="308"/>
      <c r="F158" s="236"/>
      <c r="G158" s="236" t="s">
        <v>533</v>
      </c>
      <c r="H158" s="142">
        <v>1</v>
      </c>
      <c r="I158" s="20">
        <v>444</v>
      </c>
      <c r="J158" s="236"/>
      <c r="K158" s="142">
        <v>1</v>
      </c>
      <c r="L158" s="20">
        <v>444</v>
      </c>
      <c r="M158" s="20"/>
      <c r="N158" s="20">
        <f t="shared" si="3"/>
        <v>444</v>
      </c>
      <c r="O158" s="350"/>
      <c r="P158" s="353"/>
    </row>
    <row r="159" spans="1:16" ht="12.75" customHeight="1">
      <c r="A159" s="348">
        <v>98</v>
      </c>
      <c r="B159" s="357" t="s">
        <v>1076</v>
      </c>
      <c r="C159" s="12">
        <v>2011</v>
      </c>
      <c r="D159" s="236" t="s">
        <v>1077</v>
      </c>
      <c r="E159" s="308"/>
      <c r="F159" s="236"/>
      <c r="G159" s="236" t="s">
        <v>533</v>
      </c>
      <c r="H159" s="142">
        <v>107</v>
      </c>
      <c r="I159" s="20">
        <v>1926</v>
      </c>
      <c r="J159" s="236"/>
      <c r="K159" s="142">
        <v>107</v>
      </c>
      <c r="L159" s="20">
        <v>1926</v>
      </c>
      <c r="M159" s="20"/>
      <c r="N159" s="20">
        <f t="shared" si="3"/>
        <v>1926</v>
      </c>
      <c r="O159" s="350"/>
      <c r="P159" s="353"/>
    </row>
    <row r="160" spans="1:16" ht="12.75" customHeight="1">
      <c r="A160" s="348">
        <v>99</v>
      </c>
      <c r="B160" s="357" t="s">
        <v>1078</v>
      </c>
      <c r="C160" s="12">
        <v>2008</v>
      </c>
      <c r="D160" s="236">
        <v>1130119</v>
      </c>
      <c r="E160" s="308"/>
      <c r="F160" s="236"/>
      <c r="G160" s="236" t="s">
        <v>533</v>
      </c>
      <c r="H160" s="142">
        <v>1</v>
      </c>
      <c r="I160" s="20">
        <v>50</v>
      </c>
      <c r="J160" s="236"/>
      <c r="K160" s="142">
        <v>1</v>
      </c>
      <c r="L160" s="20">
        <v>50</v>
      </c>
      <c r="M160" s="20"/>
      <c r="N160" s="20">
        <f t="shared" si="3"/>
        <v>50</v>
      </c>
      <c r="O160" s="350"/>
      <c r="P160" s="353"/>
    </row>
    <row r="161" spans="1:16" ht="12.75" customHeight="1">
      <c r="A161" s="348">
        <v>100</v>
      </c>
      <c r="B161" s="357" t="s">
        <v>1079</v>
      </c>
      <c r="C161" s="12">
        <v>2008</v>
      </c>
      <c r="D161" s="363">
        <v>1130200</v>
      </c>
      <c r="E161" s="308"/>
      <c r="F161" s="236"/>
      <c r="G161" s="236" t="s">
        <v>533</v>
      </c>
      <c r="H161" s="350">
        <v>1</v>
      </c>
      <c r="I161" s="351">
        <v>40</v>
      </c>
      <c r="J161" s="236"/>
      <c r="K161" s="350">
        <v>1</v>
      </c>
      <c r="L161" s="351">
        <v>40</v>
      </c>
      <c r="M161" s="20"/>
      <c r="N161" s="20">
        <f t="shared" si="3"/>
        <v>40</v>
      </c>
      <c r="O161" s="350"/>
      <c r="P161" s="353"/>
    </row>
    <row r="162" spans="1:16" ht="12.75" customHeight="1">
      <c r="A162" s="348">
        <v>101</v>
      </c>
      <c r="B162" s="357" t="s">
        <v>1080</v>
      </c>
      <c r="C162" s="12">
        <v>2008</v>
      </c>
      <c r="D162" s="236">
        <v>1130201</v>
      </c>
      <c r="E162" s="308"/>
      <c r="F162" s="236"/>
      <c r="G162" s="236" t="s">
        <v>533</v>
      </c>
      <c r="H162" s="142">
        <v>1</v>
      </c>
      <c r="I162" s="20">
        <v>30</v>
      </c>
      <c r="J162" s="236"/>
      <c r="K162" s="142">
        <v>1</v>
      </c>
      <c r="L162" s="20">
        <v>30</v>
      </c>
      <c r="M162" s="20"/>
      <c r="N162" s="20">
        <f t="shared" si="3"/>
        <v>30</v>
      </c>
      <c r="O162" s="350"/>
      <c r="P162" s="353"/>
    </row>
    <row r="163" spans="1:16" ht="12.75" customHeight="1">
      <c r="A163" s="348">
        <v>102</v>
      </c>
      <c r="B163" s="357" t="s">
        <v>1081</v>
      </c>
      <c r="C163" s="12">
        <v>2008</v>
      </c>
      <c r="D163" s="236">
        <v>1130201</v>
      </c>
      <c r="E163" s="308"/>
      <c r="F163" s="236"/>
      <c r="G163" s="236" t="s">
        <v>533</v>
      </c>
      <c r="H163" s="142">
        <v>1</v>
      </c>
      <c r="I163" s="20">
        <v>45</v>
      </c>
      <c r="J163" s="236"/>
      <c r="K163" s="142">
        <v>1</v>
      </c>
      <c r="L163" s="20">
        <v>45</v>
      </c>
      <c r="M163" s="20"/>
      <c r="N163" s="20">
        <f t="shared" si="3"/>
        <v>45</v>
      </c>
      <c r="O163" s="350"/>
      <c r="P163" s="353"/>
    </row>
    <row r="164" spans="1:16" ht="12.75" customHeight="1">
      <c r="A164" s="348">
        <v>103</v>
      </c>
      <c r="B164" s="357" t="s">
        <v>1082</v>
      </c>
      <c r="C164" s="12">
        <v>2008</v>
      </c>
      <c r="D164" s="236">
        <v>1130203</v>
      </c>
      <c r="E164" s="308"/>
      <c r="F164" s="236"/>
      <c r="G164" s="236" t="s">
        <v>533</v>
      </c>
      <c r="H164" s="142">
        <v>2</v>
      </c>
      <c r="I164" s="20">
        <v>80</v>
      </c>
      <c r="J164" s="236"/>
      <c r="K164" s="142">
        <v>2</v>
      </c>
      <c r="L164" s="20">
        <v>80</v>
      </c>
      <c r="M164" s="20"/>
      <c r="N164" s="20">
        <f t="shared" si="3"/>
        <v>80</v>
      </c>
      <c r="O164" s="350"/>
      <c r="P164" s="353"/>
    </row>
    <row r="165" spans="1:16" ht="12.75" customHeight="1">
      <c r="A165" s="348">
        <v>104</v>
      </c>
      <c r="B165" s="357" t="s">
        <v>1083</v>
      </c>
      <c r="C165" s="12">
        <v>2008</v>
      </c>
      <c r="D165" s="236" t="s">
        <v>1084</v>
      </c>
      <c r="E165" s="308"/>
      <c r="F165" s="236"/>
      <c r="G165" s="236" t="s">
        <v>533</v>
      </c>
      <c r="H165" s="142">
        <v>3</v>
      </c>
      <c r="I165" s="20">
        <v>56</v>
      </c>
      <c r="J165" s="236"/>
      <c r="K165" s="142">
        <v>3</v>
      </c>
      <c r="L165" s="20">
        <v>56</v>
      </c>
      <c r="M165" s="20"/>
      <c r="N165" s="20">
        <f t="shared" si="3"/>
        <v>56</v>
      </c>
      <c r="O165" s="350"/>
      <c r="P165" s="353"/>
    </row>
    <row r="166" spans="1:16" ht="12.75" customHeight="1">
      <c r="A166" s="348">
        <v>105</v>
      </c>
      <c r="B166" s="357" t="s">
        <v>1085</v>
      </c>
      <c r="C166" s="12">
        <v>2018</v>
      </c>
      <c r="D166" s="236">
        <v>1130342</v>
      </c>
      <c r="E166" s="308"/>
      <c r="F166" s="236"/>
      <c r="G166" s="236" t="s">
        <v>533</v>
      </c>
      <c r="H166" s="142">
        <v>1</v>
      </c>
      <c r="I166" s="20">
        <v>680</v>
      </c>
      <c r="J166" s="236"/>
      <c r="K166" s="142">
        <v>1</v>
      </c>
      <c r="L166" s="20">
        <v>680</v>
      </c>
      <c r="M166" s="20"/>
      <c r="N166" s="20">
        <f t="shared" si="3"/>
        <v>680</v>
      </c>
      <c r="O166" s="350"/>
      <c r="P166" s="353"/>
    </row>
    <row r="167" spans="1:16" ht="12.75" customHeight="1">
      <c r="A167" s="348">
        <v>106</v>
      </c>
      <c r="B167" s="357" t="s">
        <v>1086</v>
      </c>
      <c r="C167" s="12">
        <v>2008</v>
      </c>
      <c r="D167" s="236">
        <v>1130210</v>
      </c>
      <c r="E167" s="308"/>
      <c r="F167" s="236"/>
      <c r="G167" s="236" t="s">
        <v>533</v>
      </c>
      <c r="H167" s="142">
        <v>1</v>
      </c>
      <c r="I167" s="20">
        <v>118</v>
      </c>
      <c r="J167" s="236"/>
      <c r="K167" s="142">
        <v>1</v>
      </c>
      <c r="L167" s="20">
        <v>118</v>
      </c>
      <c r="M167" s="20"/>
      <c r="N167" s="20">
        <f t="shared" si="3"/>
        <v>118</v>
      </c>
      <c r="O167" s="350"/>
      <c r="P167" s="353"/>
    </row>
    <row r="168" spans="1:16" ht="12.75" customHeight="1">
      <c r="A168" s="348">
        <v>107</v>
      </c>
      <c r="B168" s="357" t="s">
        <v>1087</v>
      </c>
      <c r="C168" s="12">
        <v>2008</v>
      </c>
      <c r="D168" s="236">
        <v>1130211</v>
      </c>
      <c r="E168" s="236"/>
      <c r="F168" s="236"/>
      <c r="G168" s="236" t="s">
        <v>533</v>
      </c>
      <c r="H168" s="142">
        <v>1</v>
      </c>
      <c r="I168" s="20">
        <v>40</v>
      </c>
      <c r="J168" s="236"/>
      <c r="K168" s="142">
        <v>1</v>
      </c>
      <c r="L168" s="20">
        <v>40</v>
      </c>
      <c r="M168" s="20"/>
      <c r="N168" s="20">
        <f t="shared" si="3"/>
        <v>40</v>
      </c>
      <c r="O168" s="350"/>
      <c r="P168" s="353"/>
    </row>
    <row r="169" spans="1:16" ht="12.75" customHeight="1">
      <c r="A169" s="348">
        <v>108</v>
      </c>
      <c r="B169" s="357" t="s">
        <v>1088</v>
      </c>
      <c r="C169" s="12">
        <v>2008</v>
      </c>
      <c r="D169" s="236">
        <v>1130213</v>
      </c>
      <c r="E169" s="308"/>
      <c r="F169" s="236"/>
      <c r="G169" s="236" t="s">
        <v>533</v>
      </c>
      <c r="H169" s="142">
        <v>1</v>
      </c>
      <c r="I169" s="20">
        <v>135</v>
      </c>
      <c r="J169" s="236"/>
      <c r="K169" s="142">
        <v>1</v>
      </c>
      <c r="L169" s="20">
        <v>135</v>
      </c>
      <c r="M169" s="20"/>
      <c r="N169" s="20">
        <f t="shared" si="3"/>
        <v>135</v>
      </c>
      <c r="O169" s="350"/>
      <c r="P169" s="353"/>
    </row>
    <row r="170" spans="1:16" ht="12.75" customHeight="1">
      <c r="A170" s="348">
        <v>109</v>
      </c>
      <c r="B170" s="357" t="s">
        <v>1089</v>
      </c>
      <c r="C170" s="12">
        <v>2009</v>
      </c>
      <c r="D170" s="236">
        <v>1130232</v>
      </c>
      <c r="E170" s="308"/>
      <c r="F170" s="236"/>
      <c r="G170" s="236" t="s">
        <v>533</v>
      </c>
      <c r="H170" s="142">
        <v>1</v>
      </c>
      <c r="I170" s="20">
        <v>324</v>
      </c>
      <c r="J170" s="236"/>
      <c r="K170" s="142">
        <v>1</v>
      </c>
      <c r="L170" s="20">
        <v>324</v>
      </c>
      <c r="M170" s="20"/>
      <c r="N170" s="20">
        <f t="shared" si="3"/>
        <v>324</v>
      </c>
      <c r="O170" s="350"/>
      <c r="P170" s="353"/>
    </row>
    <row r="171" spans="1:16" ht="12.75" customHeight="1">
      <c r="A171" s="348">
        <v>110</v>
      </c>
      <c r="B171" s="266" t="s">
        <v>1107</v>
      </c>
      <c r="C171" s="12">
        <v>2017</v>
      </c>
      <c r="D171" s="402" t="s">
        <v>1111</v>
      </c>
      <c r="E171" s="236"/>
      <c r="F171" s="236"/>
      <c r="G171" s="236" t="s">
        <v>533</v>
      </c>
      <c r="H171" s="142">
        <v>8</v>
      </c>
      <c r="I171" s="20">
        <v>2900</v>
      </c>
      <c r="J171" s="236"/>
      <c r="K171" s="142">
        <v>8</v>
      </c>
      <c r="L171" s="20">
        <v>2900</v>
      </c>
      <c r="M171" s="20"/>
      <c r="N171" s="20">
        <f t="shared" si="3"/>
        <v>2900</v>
      </c>
      <c r="O171" s="350"/>
      <c r="P171" s="353"/>
    </row>
    <row r="172" spans="1:16" ht="12.75" customHeight="1">
      <c r="A172" s="348">
        <v>111</v>
      </c>
      <c r="B172" s="266" t="s">
        <v>1108</v>
      </c>
      <c r="C172" s="12">
        <v>2018</v>
      </c>
      <c r="D172" s="237" t="s">
        <v>1112</v>
      </c>
      <c r="E172" s="236"/>
      <c r="F172" s="236"/>
      <c r="G172" s="236" t="s">
        <v>533</v>
      </c>
      <c r="H172" s="142">
        <v>2</v>
      </c>
      <c r="I172" s="20">
        <v>2800</v>
      </c>
      <c r="J172" s="236"/>
      <c r="K172" s="142">
        <v>2</v>
      </c>
      <c r="L172" s="20">
        <v>2800</v>
      </c>
      <c r="M172" s="20"/>
      <c r="N172" s="20">
        <f t="shared" si="3"/>
        <v>2800</v>
      </c>
      <c r="O172" s="350"/>
      <c r="P172" s="353"/>
    </row>
    <row r="173" spans="1:16" ht="12.75" customHeight="1">
      <c r="A173" s="348">
        <v>112</v>
      </c>
      <c r="B173" s="266" t="s">
        <v>1109</v>
      </c>
      <c r="C173" s="12">
        <v>2018</v>
      </c>
      <c r="D173" s="237" t="s">
        <v>1113</v>
      </c>
      <c r="E173" s="236"/>
      <c r="F173" s="236"/>
      <c r="G173" s="236" t="s">
        <v>533</v>
      </c>
      <c r="H173" s="142">
        <v>2</v>
      </c>
      <c r="I173" s="20">
        <v>3380</v>
      </c>
      <c r="J173" s="236"/>
      <c r="K173" s="142">
        <v>2</v>
      </c>
      <c r="L173" s="20">
        <v>3380</v>
      </c>
      <c r="M173" s="20"/>
      <c r="N173" s="20">
        <f t="shared" si="3"/>
        <v>3380</v>
      </c>
      <c r="O173" s="350"/>
      <c r="P173" s="353"/>
    </row>
    <row r="174" spans="1:16" ht="12.75" customHeight="1">
      <c r="A174" s="348">
        <v>113</v>
      </c>
      <c r="B174" s="266" t="s">
        <v>1110</v>
      </c>
      <c r="C174" s="12">
        <v>2018</v>
      </c>
      <c r="D174" s="237" t="s">
        <v>1114</v>
      </c>
      <c r="E174" s="236"/>
      <c r="F174" s="236"/>
      <c r="G174" s="236" t="s">
        <v>533</v>
      </c>
      <c r="H174" s="142">
        <v>4</v>
      </c>
      <c r="I174" s="20">
        <v>2680</v>
      </c>
      <c r="J174" s="236"/>
      <c r="K174" s="142">
        <v>4</v>
      </c>
      <c r="L174" s="20">
        <v>2680</v>
      </c>
      <c r="M174" s="20"/>
      <c r="N174" s="20">
        <f t="shared" si="3"/>
        <v>2680</v>
      </c>
      <c r="O174" s="350"/>
      <c r="P174" s="353"/>
    </row>
    <row r="175" spans="1:16" ht="30.75" customHeight="1">
      <c r="A175" s="348">
        <v>114</v>
      </c>
      <c r="B175" s="204" t="s">
        <v>1220</v>
      </c>
      <c r="C175" s="12">
        <v>2018</v>
      </c>
      <c r="D175" s="237" t="s">
        <v>1115</v>
      </c>
      <c r="E175" s="236"/>
      <c r="F175" s="236"/>
      <c r="G175" s="236" t="s">
        <v>533</v>
      </c>
      <c r="H175" s="142">
        <v>2</v>
      </c>
      <c r="I175" s="20">
        <v>11800</v>
      </c>
      <c r="J175" s="236"/>
      <c r="K175" s="142">
        <v>2</v>
      </c>
      <c r="L175" s="20">
        <v>11800</v>
      </c>
      <c r="M175" s="20"/>
      <c r="N175" s="20">
        <f t="shared" si="3"/>
        <v>11800</v>
      </c>
      <c r="O175" s="350"/>
      <c r="P175" s="353"/>
    </row>
    <row r="176" spans="1:16" ht="12.75" customHeight="1">
      <c r="A176" s="348">
        <v>115</v>
      </c>
      <c r="B176" s="204" t="s">
        <v>1221</v>
      </c>
      <c r="C176" s="12">
        <v>2018</v>
      </c>
      <c r="D176" s="237" t="s">
        <v>1116</v>
      </c>
      <c r="E176" s="236"/>
      <c r="F176" s="236"/>
      <c r="G176" s="236" t="s">
        <v>533</v>
      </c>
      <c r="H176" s="142">
        <v>2</v>
      </c>
      <c r="I176" s="20">
        <v>3200</v>
      </c>
      <c r="J176" s="236"/>
      <c r="K176" s="142">
        <v>2</v>
      </c>
      <c r="L176" s="20">
        <v>3200</v>
      </c>
      <c r="M176" s="20"/>
      <c r="N176" s="20">
        <f t="shared" si="3"/>
        <v>3200</v>
      </c>
      <c r="O176" s="350"/>
      <c r="P176" s="353"/>
    </row>
    <row r="177" spans="1:16" ht="12.75" customHeight="1">
      <c r="A177" s="348">
        <v>116</v>
      </c>
      <c r="B177" s="403" t="s">
        <v>1117</v>
      </c>
      <c r="C177" s="355">
        <v>2018</v>
      </c>
      <c r="D177" s="395" t="s">
        <v>1118</v>
      </c>
      <c r="E177" s="236"/>
      <c r="F177" s="236"/>
      <c r="G177" s="236" t="s">
        <v>533</v>
      </c>
      <c r="H177" s="142">
        <v>2</v>
      </c>
      <c r="I177" s="20">
        <v>3560</v>
      </c>
      <c r="J177" s="236"/>
      <c r="K177" s="142">
        <v>2</v>
      </c>
      <c r="L177" s="20">
        <v>3560</v>
      </c>
      <c r="M177" s="20"/>
      <c r="N177" s="20">
        <f t="shared" si="3"/>
        <v>3560</v>
      </c>
      <c r="O177" s="350"/>
      <c r="P177" s="353"/>
    </row>
    <row r="178" spans="1:16" ht="18.75" customHeight="1">
      <c r="A178" s="348">
        <v>117</v>
      </c>
      <c r="B178" s="475" t="s">
        <v>1222</v>
      </c>
      <c r="C178" s="469"/>
      <c r="D178" s="470" t="s">
        <v>1223</v>
      </c>
      <c r="E178" s="308"/>
      <c r="F178" s="236"/>
      <c r="G178" s="236" t="s">
        <v>1224</v>
      </c>
      <c r="H178" s="140">
        <v>2</v>
      </c>
      <c r="I178" s="20">
        <v>0</v>
      </c>
      <c r="J178" s="236"/>
      <c r="K178" s="142">
        <v>2</v>
      </c>
      <c r="L178" s="20">
        <v>0</v>
      </c>
      <c r="M178" s="20"/>
      <c r="N178" s="20">
        <v>0</v>
      </c>
      <c r="O178" s="350"/>
      <c r="P178" s="353"/>
    </row>
    <row r="179" spans="1:16" ht="12.75" customHeight="1">
      <c r="A179" s="491"/>
      <c r="B179" s="702" t="s">
        <v>1123</v>
      </c>
      <c r="C179" s="703"/>
      <c r="D179" s="703"/>
      <c r="E179" s="704"/>
      <c r="F179" s="271"/>
      <c r="G179" s="271"/>
      <c r="H179" s="492">
        <f>SUM(H180:H183)</f>
        <v>9</v>
      </c>
      <c r="I179" s="397">
        <f>SUM(I180:I183)</f>
        <v>1802.2</v>
      </c>
      <c r="J179" s="271"/>
      <c r="K179" s="343">
        <f>SUM(K180:K183)</f>
        <v>9</v>
      </c>
      <c r="L179" s="397">
        <f>SUM(L180:L183)</f>
        <v>1802.2</v>
      </c>
      <c r="M179" s="493"/>
      <c r="N179" s="397">
        <f>SUM(N180:N183)</f>
        <v>1802.2</v>
      </c>
      <c r="O179" s="272"/>
      <c r="P179" s="494"/>
    </row>
    <row r="180" spans="1:16" ht="12.75" customHeight="1">
      <c r="A180" s="348">
        <v>1</v>
      </c>
      <c r="B180" s="464" t="s">
        <v>1119</v>
      </c>
      <c r="C180" s="352"/>
      <c r="D180" s="393"/>
      <c r="E180" s="363"/>
      <c r="F180" s="363"/>
      <c r="G180" s="363" t="s">
        <v>533</v>
      </c>
      <c r="H180" s="465">
        <v>2</v>
      </c>
      <c r="I180" s="351">
        <v>270.6</v>
      </c>
      <c r="J180" s="363"/>
      <c r="K180" s="465">
        <v>2</v>
      </c>
      <c r="L180" s="351">
        <v>270.6</v>
      </c>
      <c r="M180" s="351"/>
      <c r="N180" s="351">
        <f t="shared" si="3"/>
        <v>270.6</v>
      </c>
      <c r="O180" s="350"/>
      <c r="P180" s="353"/>
    </row>
    <row r="181" spans="1:16" ht="12.75" customHeight="1">
      <c r="A181" s="348">
        <v>2</v>
      </c>
      <c r="B181" s="464" t="s">
        <v>1120</v>
      </c>
      <c r="C181" s="352"/>
      <c r="D181" s="393"/>
      <c r="E181" s="363"/>
      <c r="F181" s="363"/>
      <c r="G181" s="363" t="s">
        <v>533</v>
      </c>
      <c r="H181" s="465">
        <v>2</v>
      </c>
      <c r="I181" s="351">
        <v>569.6</v>
      </c>
      <c r="J181" s="363"/>
      <c r="K181" s="465">
        <v>2</v>
      </c>
      <c r="L181" s="351">
        <v>569.6</v>
      </c>
      <c r="M181" s="351"/>
      <c r="N181" s="351">
        <f t="shared" si="3"/>
        <v>569.6</v>
      </c>
      <c r="O181" s="350"/>
      <c r="P181" s="353"/>
    </row>
    <row r="182" spans="1:16" ht="12.75" customHeight="1">
      <c r="A182" s="348">
        <v>3</v>
      </c>
      <c r="B182" s="464" t="s">
        <v>1122</v>
      </c>
      <c r="C182" s="352"/>
      <c r="D182" s="393"/>
      <c r="E182" s="363"/>
      <c r="F182" s="363"/>
      <c r="G182" s="363"/>
      <c r="H182" s="465">
        <v>3</v>
      </c>
      <c r="I182" s="351">
        <v>690</v>
      </c>
      <c r="J182" s="363"/>
      <c r="K182" s="465">
        <v>3</v>
      </c>
      <c r="L182" s="351">
        <v>690</v>
      </c>
      <c r="M182" s="351"/>
      <c r="N182" s="351">
        <f t="shared" si="3"/>
        <v>690</v>
      </c>
      <c r="O182" s="350"/>
      <c r="P182" s="353"/>
    </row>
    <row r="183" spans="1:16" ht="12.75" customHeight="1">
      <c r="A183" s="348">
        <v>4</v>
      </c>
      <c r="B183" s="464" t="s">
        <v>1121</v>
      </c>
      <c r="C183" s="352"/>
      <c r="D183" s="393"/>
      <c r="E183" s="363"/>
      <c r="F183" s="363"/>
      <c r="G183" s="363" t="s">
        <v>533</v>
      </c>
      <c r="H183" s="465">
        <v>2</v>
      </c>
      <c r="I183" s="351">
        <v>272</v>
      </c>
      <c r="J183" s="363"/>
      <c r="K183" s="465">
        <v>2</v>
      </c>
      <c r="L183" s="351">
        <v>272</v>
      </c>
      <c r="M183" s="351"/>
      <c r="N183" s="351">
        <f t="shared" si="3"/>
        <v>272</v>
      </c>
      <c r="O183" s="350"/>
      <c r="P183" s="353"/>
    </row>
    <row r="184" spans="1:16" ht="12.75" customHeight="1">
      <c r="A184" s="348"/>
      <c r="B184" s="466" t="s">
        <v>557</v>
      </c>
      <c r="C184" s="432"/>
      <c r="D184" s="432"/>
      <c r="E184" s="432"/>
      <c r="F184" s="432"/>
      <c r="G184" s="432"/>
      <c r="H184" s="430">
        <f>SUM(H19:H51)</f>
        <v>64</v>
      </c>
      <c r="I184" s="431">
        <f>SUM(I19+I29+I54+I56+I59)</f>
        <v>355514</v>
      </c>
      <c r="J184" s="432"/>
      <c r="K184" s="430">
        <f>SUM(K19:K51)</f>
        <v>64</v>
      </c>
      <c r="L184" s="433">
        <f>SUM(L19+L29+L54+L56+L59)</f>
        <v>355514</v>
      </c>
      <c r="M184" s="467">
        <f>SUM(M19+M29+M54+M56)</f>
        <v>231280</v>
      </c>
      <c r="N184" s="467">
        <f>SUM(N19:N63)</f>
        <v>299270</v>
      </c>
      <c r="O184" s="136"/>
      <c r="P184" s="136"/>
    </row>
    <row r="185" spans="1:16" ht="12.75">
      <c r="A185" s="382"/>
      <c r="B185" s="466" t="s">
        <v>638</v>
      </c>
      <c r="C185" s="432"/>
      <c r="D185" s="432"/>
      <c r="E185" s="432"/>
      <c r="F185" s="432"/>
      <c r="G185" s="432"/>
      <c r="H185" s="434">
        <f>SUM(H64:H183)</f>
        <v>348</v>
      </c>
      <c r="I185" s="431">
        <f>SUM(I61)</f>
        <v>50613</v>
      </c>
      <c r="J185" s="432"/>
      <c r="K185" s="434">
        <f>SUM(K64:K183)</f>
        <v>348</v>
      </c>
      <c r="L185" s="433">
        <f>SUM(L61)</f>
        <v>50613</v>
      </c>
      <c r="M185" s="433">
        <f>SUM(M64:M183)</f>
        <v>0</v>
      </c>
      <c r="N185" s="433">
        <f>SUM(N61)</f>
        <v>50613</v>
      </c>
      <c r="O185" s="136"/>
      <c r="P185" s="136"/>
    </row>
    <row r="186" spans="1:16" ht="12.75">
      <c r="A186" s="382"/>
      <c r="B186" s="466" t="s">
        <v>558</v>
      </c>
      <c r="C186" s="432"/>
      <c r="D186" s="432"/>
      <c r="E186" s="432"/>
      <c r="F186" s="432"/>
      <c r="G186" s="432"/>
      <c r="H186" s="435">
        <f>SUM(H180:H183)</f>
        <v>9</v>
      </c>
      <c r="I186" s="431">
        <f>SUM(I180:I183)</f>
        <v>1802.2</v>
      </c>
      <c r="J186" s="432"/>
      <c r="K186" s="434">
        <f>SUM(K180:K183)</f>
        <v>9</v>
      </c>
      <c r="L186" s="433">
        <f>SUM(L180:L183)</f>
        <v>1802.2</v>
      </c>
      <c r="M186" s="432"/>
      <c r="N186" s="432"/>
      <c r="O186" s="136"/>
      <c r="P186" s="136"/>
    </row>
    <row r="187" spans="1:16" ht="12.75">
      <c r="A187" s="184"/>
      <c r="B187" s="563" t="s">
        <v>563</v>
      </c>
      <c r="C187" s="564"/>
      <c r="D187" s="564"/>
      <c r="E187" s="564"/>
      <c r="F187" s="564"/>
      <c r="G187" s="564"/>
      <c r="H187" s="436">
        <f>H184+H185+H186</f>
        <v>421</v>
      </c>
      <c r="I187" s="437">
        <f>I184+I185+I186</f>
        <v>407929.2</v>
      </c>
      <c r="J187" s="438"/>
      <c r="K187" s="435">
        <f>K184+K185+K186</f>
        <v>421</v>
      </c>
      <c r="L187" s="433">
        <f>L184+L185+L186</f>
        <v>407929.2</v>
      </c>
      <c r="M187" s="136"/>
      <c r="N187" s="136"/>
      <c r="O187" s="136"/>
      <c r="P187" s="136"/>
    </row>
    <row r="188" spans="1:12" ht="12.75">
      <c r="A188" s="38"/>
      <c r="B188" s="1"/>
      <c r="G188" s="92"/>
      <c r="H188" s="30"/>
      <c r="I188" s="1"/>
      <c r="J188" s="92"/>
      <c r="L188" s="1"/>
    </row>
    <row r="189" spans="2:16" ht="15.75">
      <c r="B189" s="269" t="s">
        <v>1246</v>
      </c>
      <c r="C189" s="177"/>
      <c r="D189" s="285"/>
      <c r="E189" s="285">
        <f>K187</f>
        <v>421</v>
      </c>
      <c r="F189" s="4"/>
      <c r="G189" s="4"/>
      <c r="H189" s="80"/>
      <c r="I189" s="17"/>
      <c r="J189" s="4"/>
      <c r="K189" s="80"/>
      <c r="L189" s="80"/>
      <c r="M189" s="4"/>
      <c r="N189" s="4"/>
      <c r="O189" s="4"/>
      <c r="P189" s="4"/>
    </row>
    <row r="190" spans="2:16" ht="15.75">
      <c r="B190" s="269" t="s">
        <v>1247</v>
      </c>
      <c r="C190" s="177"/>
      <c r="D190" s="444"/>
      <c r="E190" s="444">
        <f>L187</f>
        <v>407929.2</v>
      </c>
      <c r="F190" s="4"/>
      <c r="G190" s="4"/>
      <c r="H190" s="80"/>
      <c r="I190" s="17"/>
      <c r="J190" s="4"/>
      <c r="K190" s="80"/>
      <c r="L190" s="80"/>
      <c r="M190" s="4"/>
      <c r="N190" s="4"/>
      <c r="O190" s="4"/>
      <c r="P190" s="4"/>
    </row>
    <row r="191" spans="2:16" ht="15.75">
      <c r="B191" s="29"/>
      <c r="C191" s="4"/>
      <c r="D191" s="4"/>
      <c r="E191" s="4"/>
      <c r="F191" s="4"/>
      <c r="G191" s="4"/>
      <c r="H191" s="80"/>
      <c r="I191" s="17"/>
      <c r="J191" s="4"/>
      <c r="K191" s="80"/>
      <c r="L191" s="80"/>
      <c r="M191" s="4"/>
      <c r="N191" s="4"/>
      <c r="O191" s="4"/>
      <c r="P191" s="4"/>
    </row>
    <row r="222" ht="12.75">
      <c r="B222" s="38" t="s">
        <v>29</v>
      </c>
    </row>
  </sheetData>
  <sheetProtection/>
  <mergeCells count="36">
    <mergeCell ref="A7:P7"/>
    <mergeCell ref="A12:A16"/>
    <mergeCell ref="B12:B16"/>
    <mergeCell ref="C12:C16"/>
    <mergeCell ref="D12:F13"/>
    <mergeCell ref="P12:P16"/>
    <mergeCell ref="A8:P8"/>
    <mergeCell ref="A9:P9"/>
    <mergeCell ref="B187:G187"/>
    <mergeCell ref="J12:J16"/>
    <mergeCell ref="B179:E179"/>
    <mergeCell ref="K15:K16"/>
    <mergeCell ref="D14:D16"/>
    <mergeCell ref="E14:E16"/>
    <mergeCell ref="F14:F16"/>
    <mergeCell ref="B19:F19"/>
    <mergeCell ref="B29:G29"/>
    <mergeCell ref="B54:F54"/>
    <mergeCell ref="B59:F59"/>
    <mergeCell ref="B61:G61"/>
    <mergeCell ref="Q15:Q16"/>
    <mergeCell ref="G12:G16"/>
    <mergeCell ref="O15:O16"/>
    <mergeCell ref="H12:I14"/>
    <mergeCell ref="K12:O14"/>
    <mergeCell ref="Q12:Q13"/>
    <mergeCell ref="M3:P3"/>
    <mergeCell ref="L4:P4"/>
    <mergeCell ref="L5:O5"/>
    <mergeCell ref="B18:P18"/>
    <mergeCell ref="M15:M16"/>
    <mergeCell ref="N15:N16"/>
    <mergeCell ref="H15:H16"/>
    <mergeCell ref="I15:I16"/>
    <mergeCell ref="L15:L16"/>
    <mergeCell ref="A5:D5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8"/>
  <dimension ref="A3:S110"/>
  <sheetViews>
    <sheetView workbookViewId="0" topLeftCell="A16">
      <selection activeCell="O43" sqref="O43:O50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2.375" style="1" bestFit="1" customWidth="1"/>
    <col min="6" max="6" width="9.125" style="1" customWidth="1"/>
    <col min="7" max="7" width="7.125" style="1" customWidth="1"/>
    <col min="8" max="8" width="9.125" style="1" customWidth="1"/>
    <col min="9" max="9" width="11.75390625" style="1" customWidth="1"/>
    <col min="10" max="11" width="9.125" style="1" customWidth="1"/>
    <col min="12" max="12" width="12.375" style="1" customWidth="1"/>
    <col min="13" max="15" width="9.125" style="1" customWidth="1"/>
    <col min="16" max="16" width="13.125" style="1" customWidth="1"/>
    <col min="17" max="19" width="9.125" style="1" customWidth="1"/>
    <col min="20" max="16384" width="9.125" style="1" customWidth="1"/>
  </cols>
  <sheetData>
    <row r="1" ht="12.75"/>
    <row r="2" ht="12.75"/>
    <row r="3" ht="15">
      <c r="K3" s="24" t="s">
        <v>45</v>
      </c>
    </row>
    <row r="4" spans="1:12" ht="15" customHeight="1">
      <c r="A4" s="517" t="str">
        <f>Заполнить!$B$3</f>
        <v>Петрівська селищна рада</v>
      </c>
      <c r="B4" s="517"/>
      <c r="C4" s="517"/>
      <c r="D4" s="517"/>
      <c r="K4" s="24" t="s">
        <v>46</v>
      </c>
      <c r="L4" s="23"/>
    </row>
    <row r="5" spans="1:12" ht="15" customHeight="1">
      <c r="A5" s="518" t="s">
        <v>47</v>
      </c>
      <c r="B5" s="518"/>
      <c r="C5" s="518"/>
      <c r="D5" s="518"/>
      <c r="K5" s="13" t="s">
        <v>98</v>
      </c>
      <c r="L5" s="23"/>
    </row>
    <row r="6" ht="15" customHeight="1">
      <c r="L6" s="23"/>
    </row>
    <row r="7" spans="1:16" ht="20.25">
      <c r="A7" s="519" t="s">
        <v>1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</row>
    <row r="8" spans="1:16" ht="15.75">
      <c r="A8" s="520" t="s">
        <v>2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</row>
    <row r="9" spans="1:16" ht="15.75">
      <c r="A9" s="521" t="str">
        <f>Заполнить!$B$6</f>
        <v>«21» грудня 2019 р. №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</row>
    <row r="11" spans="1:16" ht="15.75">
      <c r="A11" s="522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«21» грудня 2019 р. №  виконано знімання фактичних залишків </v>
      </c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</row>
    <row r="12" spans="1:16" ht="15.75">
      <c r="A12" s="522" t="s">
        <v>426</v>
      </c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</row>
    <row r="13" spans="1:16" ht="31.5" customHeight="1">
      <c r="A13" s="523" t="s">
        <v>529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</row>
    <row r="14" spans="1:16" s="30" customFormat="1" ht="12.75">
      <c r="A14" s="518" t="s">
        <v>65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</row>
    <row r="15" spans="1:16" s="30" customFormat="1" ht="15.75">
      <c r="A15" s="524" t="s">
        <v>537</v>
      </c>
      <c r="B15" s="524"/>
      <c r="C15" s="192" t="str">
        <f>Заполнить!B2</f>
        <v>смт Балахівка, вул. Центральна, 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s="30" customFormat="1" ht="15.75">
      <c r="A16" s="94"/>
      <c r="B16" s="525" t="s">
        <v>269</v>
      </c>
      <c r="C16" s="525"/>
      <c r="D16" s="525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4" ht="15.75">
      <c r="A17" s="526" t="str">
        <f>CONCATENATE("станом на ",Заполнить!$B$7)</f>
        <v>станом на </v>
      </c>
      <c r="B17" s="526"/>
      <c r="C17" s="526"/>
      <c r="D17" s="526"/>
    </row>
    <row r="19" spans="1:16" ht="13.5" customHeight="1">
      <c r="A19" s="527" t="s">
        <v>4</v>
      </c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</row>
    <row r="20" spans="1:16" ht="12.75">
      <c r="A20" s="528" t="s">
        <v>5</v>
      </c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</row>
    <row r="21" spans="1:16" ht="18" customHeight="1">
      <c r="A21" s="528"/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529" t="s">
        <v>6</v>
      </c>
      <c r="B23" s="529"/>
      <c r="C23" s="530">
        <f>Заполнить!B13</f>
        <v>0</v>
      </c>
      <c r="D23" s="530"/>
      <c r="E23" s="530"/>
      <c r="F23" s="26"/>
      <c r="G23" s="73"/>
      <c r="H23" s="26"/>
      <c r="I23" s="530">
        <f>Заполнить!H13</f>
        <v>0</v>
      </c>
      <c r="J23" s="530"/>
      <c r="K23" s="530"/>
      <c r="L23" s="26"/>
      <c r="M23" s="26"/>
      <c r="N23" s="26"/>
      <c r="O23" s="26"/>
      <c r="P23" s="26"/>
    </row>
    <row r="24" spans="1:19" s="28" customFormat="1" ht="11.25">
      <c r="A24" s="27"/>
      <c r="B24" s="27"/>
      <c r="D24" s="27" t="s">
        <v>7</v>
      </c>
      <c r="F24" s="27"/>
      <c r="G24" s="27" t="s">
        <v>8</v>
      </c>
      <c r="H24" s="27"/>
      <c r="I24" s="27"/>
      <c r="J24" s="28" t="s">
        <v>48</v>
      </c>
      <c r="K24" s="27"/>
      <c r="L24" s="27"/>
      <c r="M24" s="27"/>
      <c r="N24" s="27"/>
      <c r="O24" s="27"/>
      <c r="P24" s="27"/>
      <c r="S24" s="108"/>
    </row>
    <row r="25" spans="2:16" ht="8.25" customHeight="1">
      <c r="B25" s="26"/>
      <c r="D25" s="26"/>
      <c r="E25" s="26" t="s">
        <v>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2:16" ht="15.75">
      <c r="B26" s="80" t="s">
        <v>49</v>
      </c>
      <c r="C26" s="29" t="str">
        <f>CONCATENATE("розпочата ",Заполнить!$B$8)</f>
        <v>розпочата 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5.75">
      <c r="A27" s="26"/>
      <c r="B27" s="26"/>
      <c r="C27" s="4" t="str">
        <f>CONCATENATE("закінчена ",Заполнить!$B$9)</f>
        <v>закінчена 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8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ht="3" customHeight="1">
      <c r="A29" s="1" t="s">
        <v>41</v>
      </c>
    </row>
    <row r="30" spans="1:16" ht="12.75" customHeight="1">
      <c r="A30" s="531" t="s">
        <v>42</v>
      </c>
      <c r="B30" s="531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</row>
    <row r="31" spans="1:16" ht="12.75">
      <c r="A31" s="531"/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</row>
    <row r="32" ht="12.75">
      <c r="A32" s="15" t="s">
        <v>43</v>
      </c>
    </row>
    <row r="33" ht="9" customHeight="1"/>
    <row r="34" ht="12.75" hidden="1"/>
    <row r="35" spans="1:9" ht="15" customHeight="1">
      <c r="A35" s="532" t="s">
        <v>44</v>
      </c>
      <c r="B35" s="532"/>
      <c r="C35" s="532"/>
      <c r="D35" s="7"/>
      <c r="E35" s="7"/>
      <c r="F35" s="7"/>
      <c r="G35" s="7"/>
      <c r="H35" s="7"/>
      <c r="I35" s="7"/>
    </row>
    <row r="36" spans="1:17" ht="12.75">
      <c r="A36" s="533" t="s">
        <v>23</v>
      </c>
      <c r="B36" s="533" t="s">
        <v>24</v>
      </c>
      <c r="C36" s="533" t="s">
        <v>25</v>
      </c>
      <c r="D36" s="533" t="s">
        <v>10</v>
      </c>
      <c r="E36" s="533"/>
      <c r="F36" s="533"/>
      <c r="G36" s="533" t="s">
        <v>11</v>
      </c>
      <c r="H36" s="533" t="s">
        <v>12</v>
      </c>
      <c r="I36" s="533"/>
      <c r="J36" s="533" t="s">
        <v>34</v>
      </c>
      <c r="K36" s="533" t="s">
        <v>36</v>
      </c>
      <c r="L36" s="533"/>
      <c r="M36" s="533"/>
      <c r="N36" s="533"/>
      <c r="O36" s="533"/>
      <c r="P36" s="533" t="s">
        <v>13</v>
      </c>
      <c r="Q36" s="534"/>
    </row>
    <row r="37" spans="1:17" ht="12.75">
      <c r="A37" s="533"/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4"/>
    </row>
    <row r="38" spans="1:17" ht="12.75">
      <c r="A38" s="533"/>
      <c r="B38" s="533"/>
      <c r="C38" s="533"/>
      <c r="D38" s="535" t="s">
        <v>26</v>
      </c>
      <c r="E38" s="535" t="s">
        <v>14</v>
      </c>
      <c r="F38" s="535" t="s">
        <v>15</v>
      </c>
      <c r="G38" s="533"/>
      <c r="H38" s="533"/>
      <c r="I38" s="533"/>
      <c r="J38" s="533"/>
      <c r="K38" s="533"/>
      <c r="L38" s="533"/>
      <c r="M38" s="533"/>
      <c r="N38" s="533"/>
      <c r="O38" s="533"/>
      <c r="P38" s="533"/>
      <c r="Q38" s="9"/>
    </row>
    <row r="39" spans="1:17" ht="61.5" customHeight="1">
      <c r="A39" s="533"/>
      <c r="B39" s="533"/>
      <c r="C39" s="533"/>
      <c r="D39" s="535"/>
      <c r="E39" s="535"/>
      <c r="F39" s="535"/>
      <c r="G39" s="533"/>
      <c r="H39" s="535" t="s">
        <v>16</v>
      </c>
      <c r="I39" s="535" t="s">
        <v>17</v>
      </c>
      <c r="J39" s="533"/>
      <c r="K39" s="535" t="s">
        <v>16</v>
      </c>
      <c r="L39" s="535" t="s">
        <v>18</v>
      </c>
      <c r="M39" s="535" t="s">
        <v>27</v>
      </c>
      <c r="N39" s="535" t="s">
        <v>19</v>
      </c>
      <c r="O39" s="535" t="s">
        <v>20</v>
      </c>
      <c r="P39" s="533"/>
      <c r="Q39" s="534"/>
    </row>
    <row r="40" spans="1:17" ht="12.75">
      <c r="A40" s="533"/>
      <c r="B40" s="533"/>
      <c r="C40" s="533"/>
      <c r="D40" s="535"/>
      <c r="E40" s="535"/>
      <c r="F40" s="535"/>
      <c r="G40" s="533"/>
      <c r="H40" s="535"/>
      <c r="I40" s="535"/>
      <c r="J40" s="533"/>
      <c r="K40" s="535"/>
      <c r="L40" s="535"/>
      <c r="M40" s="535"/>
      <c r="N40" s="535"/>
      <c r="O40" s="535"/>
      <c r="P40" s="533"/>
      <c r="Q40" s="534"/>
    </row>
    <row r="41" spans="1:17" ht="12.75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1">
        <v>6</v>
      </c>
      <c r="G41" s="11">
        <v>7</v>
      </c>
      <c r="H41" s="11">
        <v>8</v>
      </c>
      <c r="I41" s="11">
        <v>9</v>
      </c>
      <c r="J41" s="11">
        <v>10</v>
      </c>
      <c r="K41" s="11">
        <v>11</v>
      </c>
      <c r="L41" s="11">
        <v>12</v>
      </c>
      <c r="M41" s="11">
        <v>13</v>
      </c>
      <c r="N41" s="11">
        <v>14</v>
      </c>
      <c r="O41" s="11">
        <v>15</v>
      </c>
      <c r="P41" s="11">
        <v>16</v>
      </c>
      <c r="Q41" s="9"/>
    </row>
    <row r="42" spans="1:17" ht="12.75">
      <c r="A42" s="10">
        <v>1</v>
      </c>
      <c r="B42" s="188" t="s">
        <v>639</v>
      </c>
      <c r="C42" s="345">
        <v>1965</v>
      </c>
      <c r="D42" s="189">
        <v>10130001</v>
      </c>
      <c r="E42" s="12"/>
      <c r="F42" s="12"/>
      <c r="G42" s="10" t="s">
        <v>533</v>
      </c>
      <c r="H42" s="190"/>
      <c r="I42" s="191"/>
      <c r="J42" s="12"/>
      <c r="K42" s="190"/>
      <c r="L42" s="191"/>
      <c r="M42" s="199"/>
      <c r="N42" s="20">
        <f>L42-M42</f>
        <v>0</v>
      </c>
      <c r="O42" s="18">
        <v>240</v>
      </c>
      <c r="P42" s="12"/>
      <c r="Q42" s="9"/>
    </row>
    <row r="43" spans="1:17" ht="12.75">
      <c r="A43" s="10">
        <v>2</v>
      </c>
      <c r="B43" s="188"/>
      <c r="C43" s="345"/>
      <c r="D43" s="189"/>
      <c r="E43" s="12"/>
      <c r="F43" s="12"/>
      <c r="G43" s="10"/>
      <c r="H43" s="190"/>
      <c r="I43" s="191"/>
      <c r="J43" s="12"/>
      <c r="K43" s="190"/>
      <c r="L43" s="191"/>
      <c r="M43" s="199"/>
      <c r="N43" s="20">
        <f aca="true" t="shared" si="0" ref="N43:N50">L43-M43</f>
        <v>0</v>
      </c>
      <c r="O43" s="18"/>
      <c r="P43" s="12"/>
      <c r="Q43" s="9"/>
    </row>
    <row r="44" spans="1:17" ht="12.75">
      <c r="A44" s="10">
        <v>3</v>
      </c>
      <c r="B44" s="188"/>
      <c r="C44" s="345"/>
      <c r="D44" s="189"/>
      <c r="E44" s="12"/>
      <c r="F44" s="12"/>
      <c r="G44" s="10"/>
      <c r="H44" s="190"/>
      <c r="I44" s="191"/>
      <c r="J44" s="12"/>
      <c r="K44" s="190"/>
      <c r="L44" s="191"/>
      <c r="M44" s="199"/>
      <c r="N44" s="20">
        <f t="shared" si="0"/>
        <v>0</v>
      </c>
      <c r="O44" s="18"/>
      <c r="P44" s="12"/>
      <c r="Q44" s="9"/>
    </row>
    <row r="45" spans="1:17" ht="12.75">
      <c r="A45" s="10">
        <v>4</v>
      </c>
      <c r="B45" s="188"/>
      <c r="C45" s="345"/>
      <c r="D45" s="189"/>
      <c r="E45" s="12"/>
      <c r="F45" s="12"/>
      <c r="G45" s="10"/>
      <c r="H45" s="190"/>
      <c r="I45" s="191"/>
      <c r="J45" s="12"/>
      <c r="K45" s="190"/>
      <c r="L45" s="191"/>
      <c r="M45" s="199"/>
      <c r="N45" s="20">
        <f t="shared" si="0"/>
        <v>0</v>
      </c>
      <c r="O45" s="18"/>
      <c r="P45" s="12"/>
      <c r="Q45" s="9"/>
    </row>
    <row r="46" spans="1:17" ht="12.75">
      <c r="A46" s="10">
        <v>5</v>
      </c>
      <c r="B46" s="188"/>
      <c r="C46" s="345"/>
      <c r="D46" s="189"/>
      <c r="E46" s="12"/>
      <c r="F46" s="12"/>
      <c r="G46" s="10"/>
      <c r="H46" s="190"/>
      <c r="I46" s="191"/>
      <c r="J46" s="12"/>
      <c r="K46" s="190"/>
      <c r="L46" s="191"/>
      <c r="M46" s="199"/>
      <c r="N46" s="20">
        <f t="shared" si="0"/>
        <v>0</v>
      </c>
      <c r="O46" s="18"/>
      <c r="P46" s="12"/>
      <c r="Q46" s="9"/>
    </row>
    <row r="47" spans="1:17" ht="12.75">
      <c r="A47" s="10">
        <v>6</v>
      </c>
      <c r="B47" s="188"/>
      <c r="C47" s="345"/>
      <c r="D47" s="189"/>
      <c r="E47" s="12"/>
      <c r="F47" s="12"/>
      <c r="G47" s="10"/>
      <c r="H47" s="190"/>
      <c r="I47" s="191"/>
      <c r="J47" s="12"/>
      <c r="K47" s="190"/>
      <c r="L47" s="191"/>
      <c r="M47" s="199"/>
      <c r="N47" s="20">
        <f t="shared" si="0"/>
        <v>0</v>
      </c>
      <c r="O47" s="18"/>
      <c r="P47" s="12"/>
      <c r="Q47" s="9"/>
    </row>
    <row r="48" spans="1:17" ht="12.75">
      <c r="A48" s="10">
        <v>7</v>
      </c>
      <c r="B48" s="188"/>
      <c r="C48" s="345"/>
      <c r="D48" s="189"/>
      <c r="E48" s="12"/>
      <c r="F48" s="12"/>
      <c r="G48" s="10"/>
      <c r="H48" s="190"/>
      <c r="I48" s="191"/>
      <c r="J48" s="12"/>
      <c r="K48" s="190"/>
      <c r="L48" s="191"/>
      <c r="M48" s="199"/>
      <c r="N48" s="20">
        <f t="shared" si="0"/>
        <v>0</v>
      </c>
      <c r="O48" s="18"/>
      <c r="P48" s="12"/>
      <c r="Q48" s="9"/>
    </row>
    <row r="49" spans="1:17" ht="12.75">
      <c r="A49" s="10">
        <v>8</v>
      </c>
      <c r="B49" s="188"/>
      <c r="C49" s="345"/>
      <c r="D49" s="189"/>
      <c r="E49" s="12"/>
      <c r="F49" s="12"/>
      <c r="G49" s="10"/>
      <c r="H49" s="190"/>
      <c r="I49" s="191"/>
      <c r="J49" s="12"/>
      <c r="K49" s="190"/>
      <c r="L49" s="191"/>
      <c r="M49" s="199"/>
      <c r="N49" s="20">
        <f t="shared" si="0"/>
        <v>0</v>
      </c>
      <c r="O49" s="18"/>
      <c r="P49" s="12"/>
      <c r="Q49" s="9"/>
    </row>
    <row r="50" spans="1:17" ht="12.75">
      <c r="A50" s="10">
        <v>9</v>
      </c>
      <c r="B50" s="188"/>
      <c r="C50" s="345"/>
      <c r="D50" s="189"/>
      <c r="E50" s="12"/>
      <c r="F50" s="12"/>
      <c r="G50" s="10"/>
      <c r="H50" s="190"/>
      <c r="I50" s="191"/>
      <c r="J50" s="12"/>
      <c r="K50" s="190"/>
      <c r="L50" s="191"/>
      <c r="M50" s="199"/>
      <c r="N50" s="20">
        <f t="shared" si="0"/>
        <v>0</v>
      </c>
      <c r="O50" s="18"/>
      <c r="P50" s="12"/>
      <c r="Q50" s="9"/>
    </row>
    <row r="51" spans="1:17" ht="12.75">
      <c r="A51" s="536" t="s">
        <v>465</v>
      </c>
      <c r="B51" s="536"/>
      <c r="C51" s="536"/>
      <c r="D51" s="536"/>
      <c r="E51" s="536"/>
      <c r="F51" s="536"/>
      <c r="G51" s="537"/>
      <c r="H51" s="19">
        <f>SUM(H42:H50)</f>
        <v>0</v>
      </c>
      <c r="I51" s="21">
        <f>SUM(I42:I50)</f>
        <v>0</v>
      </c>
      <c r="J51" s="154"/>
      <c r="K51" s="19">
        <f>SUM(K42:K50)</f>
        <v>0</v>
      </c>
      <c r="L51" s="21">
        <f>SUM(L42:L50)</f>
        <v>0</v>
      </c>
      <c r="M51" s="21">
        <f>SUM(M42:M50)</f>
        <v>0</v>
      </c>
      <c r="N51" s="21">
        <f>SUM(N42:N50)</f>
        <v>0</v>
      </c>
      <c r="O51" s="155"/>
      <c r="P51" s="122"/>
      <c r="Q51" s="9"/>
    </row>
    <row r="52" spans="1:17" ht="12.75">
      <c r="A52" s="1" t="e">
        <f>CONCATENATE("Число порядкових номерів на сторінці: ",ЧислоПрописом(COUNTA(A42:A50)),"(з",A42,"по",A50,")")</f>
        <v>#NAME?</v>
      </c>
      <c r="B52" s="122"/>
      <c r="C52" s="122"/>
      <c r="D52" s="122"/>
      <c r="E52" s="122"/>
      <c r="F52" s="122"/>
      <c r="G52" s="135" t="e">
        <f>CONCATENATE("Загальна кількість у натуральних вимірах фактично на сторінці: ",ЧислоПрописом(H51))</f>
        <v>#NAME?</v>
      </c>
      <c r="H52" s="155"/>
      <c r="I52" s="156"/>
      <c r="J52" s="154"/>
      <c r="K52" s="155"/>
      <c r="L52" s="156"/>
      <c r="M52" s="156"/>
      <c r="N52" s="156"/>
      <c r="O52" s="155"/>
      <c r="P52" s="122"/>
      <c r="Q52" s="9"/>
    </row>
    <row r="53" spans="2:17" ht="12.75">
      <c r="B53" s="132"/>
      <c r="C53" s="132"/>
      <c r="E53" s="122"/>
      <c r="G53" s="135" t="e">
        <f>CONCATENATE("Загальна кількість у натуральних вимірах за даними бухобліку на сторінці: ",ЧислоПрописом(K51))</f>
        <v>#NAME?</v>
      </c>
      <c r="H53" s="155"/>
      <c r="I53" s="156"/>
      <c r="J53" s="154"/>
      <c r="K53" s="155"/>
      <c r="L53" s="156"/>
      <c r="M53" s="156"/>
      <c r="N53" s="156"/>
      <c r="O53" s="155"/>
      <c r="P53" s="122"/>
      <c r="Q53" s="9"/>
    </row>
    <row r="54" spans="1:17" ht="12.75">
      <c r="A54" s="538"/>
      <c r="B54" s="538"/>
      <c r="C54" s="538"/>
      <c r="D54" s="538"/>
      <c r="E54" s="538"/>
      <c r="F54" s="538"/>
      <c r="G54" s="538"/>
      <c r="H54" s="185"/>
      <c r="I54" s="185"/>
      <c r="J54" s="185"/>
      <c r="K54" s="185"/>
      <c r="L54" s="185"/>
      <c r="M54" s="185"/>
      <c r="N54" s="185"/>
      <c r="O54" s="155"/>
      <c r="P54" s="122"/>
      <c r="Q54" s="9"/>
    </row>
    <row r="55" spans="1:17" ht="15.75">
      <c r="A55" s="539"/>
      <c r="B55" s="539"/>
      <c r="C55" s="539"/>
      <c r="D55" s="539"/>
      <c r="E55" s="539"/>
      <c r="F55" s="539"/>
      <c r="G55" s="539"/>
      <c r="H55" s="186"/>
      <c r="I55" s="187"/>
      <c r="J55" s="120"/>
      <c r="K55" s="186"/>
      <c r="L55" s="187"/>
      <c r="M55" s="187"/>
      <c r="N55" s="187"/>
      <c r="O55" s="155"/>
      <c r="P55" s="122"/>
      <c r="Q55" s="9"/>
    </row>
    <row r="56" spans="1:17" ht="12.75">
      <c r="A56" s="14"/>
      <c r="B56" s="122"/>
      <c r="C56" s="122"/>
      <c r="D56" s="122"/>
      <c r="E56" s="122"/>
      <c r="F56" s="122"/>
      <c r="G56" s="135"/>
      <c r="H56" s="155"/>
      <c r="I56" s="156"/>
      <c r="J56" s="154"/>
      <c r="K56" s="155"/>
      <c r="L56" s="156"/>
      <c r="M56" s="156"/>
      <c r="N56" s="156"/>
      <c r="O56" s="155"/>
      <c r="P56" s="122"/>
      <c r="Q56" s="9"/>
    </row>
    <row r="57" spans="1:17" ht="12.75">
      <c r="A57" s="14"/>
      <c r="B57" s="132"/>
      <c r="C57" s="132"/>
      <c r="D57" s="14"/>
      <c r="E57" s="122"/>
      <c r="F57" s="14"/>
      <c r="G57" s="135"/>
      <c r="H57" s="155"/>
      <c r="I57" s="156"/>
      <c r="J57" s="154"/>
      <c r="K57" s="155"/>
      <c r="L57" s="156"/>
      <c r="M57" s="156"/>
      <c r="N57" s="156"/>
      <c r="O57" s="155"/>
      <c r="P57" s="122"/>
      <c r="Q57" s="9"/>
    </row>
    <row r="58" spans="1:9" ht="15.75">
      <c r="A58" s="8"/>
      <c r="B58" s="14"/>
      <c r="C58" s="14"/>
      <c r="D58" s="14"/>
      <c r="E58" s="14"/>
      <c r="F58" s="14"/>
      <c r="G58" s="14"/>
      <c r="H58" s="14"/>
      <c r="I58" s="14"/>
    </row>
    <row r="59" spans="1:3" ht="15.75">
      <c r="A59" s="6" t="s">
        <v>35</v>
      </c>
      <c r="C59" s="4" t="e">
        <f>CONCATENATE("а) кількість порядкових номерів - ",ЧислоПрописом(COUNT(#REF!,#REF!,#REF!,#REF!,#REF!,#REF!,#REF!,#REF!,#REF!,#REF!,A42:A50)))</f>
        <v>#NAME?</v>
      </c>
    </row>
    <row r="60" spans="3:6" ht="12" customHeight="1">
      <c r="C60" s="4"/>
      <c r="F60" s="15" t="s">
        <v>28</v>
      </c>
    </row>
    <row r="61" spans="1:9" ht="15.75">
      <c r="A61" s="2" t="s">
        <v>29</v>
      </c>
      <c r="C61" s="6" t="e">
        <f>CONCATENATE("б) загальна кількість одиниць,  фактично - ",ЧислоПрописом(H51))</f>
        <v>#NAME?</v>
      </c>
      <c r="I61" s="16"/>
    </row>
    <row r="62" spans="3:7" ht="11.25" customHeight="1">
      <c r="C62" s="4"/>
      <c r="D62" s="13" t="s">
        <v>30</v>
      </c>
      <c r="G62" s="15" t="s">
        <v>28</v>
      </c>
    </row>
    <row r="63" spans="1:9" ht="15.75">
      <c r="A63" s="2" t="s">
        <v>31</v>
      </c>
      <c r="C63" s="6" t="e">
        <f>CONCATENATE("в) вартість фактична - ",СумаПрописом(I51))</f>
        <v>#NAME?</v>
      </c>
      <c r="I63" s="16"/>
    </row>
    <row r="64" spans="3:5" ht="11.25" customHeight="1">
      <c r="C64" s="4"/>
      <c r="E64" s="15" t="s">
        <v>28</v>
      </c>
    </row>
    <row r="65" spans="3:9" ht="15.75">
      <c r="C65" s="6" t="e">
        <f>CONCATENATE("г) загальна кількість одиниць,  за даними бухгалтерського обліку - ",ЧислоПрописом(K51))</f>
        <v>#NAME?</v>
      </c>
      <c r="I65" s="16"/>
    </row>
    <row r="66" spans="1:9" ht="12" customHeight="1">
      <c r="A66" s="2" t="s">
        <v>29</v>
      </c>
      <c r="C66" s="4"/>
      <c r="I66" s="15" t="s">
        <v>28</v>
      </c>
    </row>
    <row r="67" spans="1:9" ht="15.75">
      <c r="A67" s="2" t="s">
        <v>32</v>
      </c>
      <c r="C67" s="6" t="e">
        <f>CONCATENATE("ґ) вартість за даними бухгалтерського обліку - ",СумаПрописом(L51))</f>
        <v>#NAME?</v>
      </c>
      <c r="I67" s="16"/>
    </row>
    <row r="68" spans="1:13" ht="12.75">
      <c r="A68" s="160" t="s">
        <v>33</v>
      </c>
      <c r="B68" s="161"/>
      <c r="C68" s="161"/>
      <c r="D68" s="161"/>
      <c r="E68" s="161"/>
      <c r="F68" s="161"/>
      <c r="G68" s="161"/>
      <c r="H68" s="161"/>
      <c r="I68" s="162" t="s">
        <v>28</v>
      </c>
      <c r="J68" s="161"/>
      <c r="K68" s="161"/>
      <c r="L68" s="161"/>
      <c r="M68" s="161"/>
    </row>
    <row r="69" spans="1:13" ht="15.75">
      <c r="A69" s="163" t="s">
        <v>126</v>
      </c>
      <c r="B69" s="164"/>
      <c r="C69" s="540">
        <f>Заполнить!B12</f>
        <v>0</v>
      </c>
      <c r="D69" s="540"/>
      <c r="E69" s="540"/>
      <c r="F69" s="540"/>
      <c r="G69" s="540"/>
      <c r="H69" s="166"/>
      <c r="I69" s="167"/>
      <c r="J69" s="166"/>
      <c r="K69" s="541">
        <f>Заполнить!H12</f>
        <v>0</v>
      </c>
      <c r="L69" s="541"/>
      <c r="M69" s="541"/>
    </row>
    <row r="70" spans="1:13" ht="12.75">
      <c r="A70" s="164"/>
      <c r="B70" s="164"/>
      <c r="C70" s="542" t="s">
        <v>7</v>
      </c>
      <c r="D70" s="542"/>
      <c r="E70" s="542"/>
      <c r="F70" s="542"/>
      <c r="G70" s="542"/>
      <c r="H70" s="169"/>
      <c r="I70" s="168" t="s">
        <v>8</v>
      </c>
      <c r="J70" s="169"/>
      <c r="K70" s="542" t="s">
        <v>48</v>
      </c>
      <c r="L70" s="542"/>
      <c r="M70" s="542"/>
    </row>
    <row r="71" spans="1:13" ht="15.75">
      <c r="A71" s="163" t="s">
        <v>127</v>
      </c>
      <c r="B71" s="164"/>
      <c r="C71" s="540">
        <f>Заполнить!B13</f>
        <v>0</v>
      </c>
      <c r="D71" s="540"/>
      <c r="E71" s="540"/>
      <c r="F71" s="540"/>
      <c r="G71" s="540"/>
      <c r="H71" s="166"/>
      <c r="I71" s="167"/>
      <c r="J71" s="166"/>
      <c r="K71" s="541">
        <f>Заполнить!H13</f>
        <v>0</v>
      </c>
      <c r="L71" s="541"/>
      <c r="M71" s="541"/>
    </row>
    <row r="72" spans="1:13" ht="12.75">
      <c r="A72" s="164"/>
      <c r="B72" s="164"/>
      <c r="C72" s="542" t="s">
        <v>7</v>
      </c>
      <c r="D72" s="542"/>
      <c r="E72" s="542"/>
      <c r="F72" s="542"/>
      <c r="G72" s="542"/>
      <c r="H72" s="169"/>
      <c r="I72" s="168" t="s">
        <v>8</v>
      </c>
      <c r="J72" s="169"/>
      <c r="K72" s="542" t="s">
        <v>48</v>
      </c>
      <c r="L72" s="542"/>
      <c r="M72" s="542"/>
    </row>
    <row r="73" spans="1:16" ht="15.75">
      <c r="A73" s="164"/>
      <c r="B73" s="164"/>
      <c r="C73" s="540">
        <f>Заполнить!B14</f>
        <v>0</v>
      </c>
      <c r="D73" s="540"/>
      <c r="E73" s="540"/>
      <c r="F73" s="540"/>
      <c r="G73" s="540"/>
      <c r="H73" s="166"/>
      <c r="I73" s="167"/>
      <c r="J73" s="166"/>
      <c r="K73" s="541">
        <f>Заполнить!H14</f>
        <v>0</v>
      </c>
      <c r="L73" s="541"/>
      <c r="M73" s="541"/>
      <c r="N73" s="6"/>
      <c r="O73" s="6"/>
      <c r="P73" s="6"/>
    </row>
    <row r="74" spans="1:16" ht="12.75" customHeight="1">
      <c r="A74" s="164"/>
      <c r="B74" s="164"/>
      <c r="C74" s="542" t="s">
        <v>7</v>
      </c>
      <c r="D74" s="542"/>
      <c r="E74" s="542"/>
      <c r="F74" s="542"/>
      <c r="G74" s="542"/>
      <c r="H74" s="169"/>
      <c r="I74" s="168" t="s">
        <v>8</v>
      </c>
      <c r="J74" s="169"/>
      <c r="K74" s="542" t="s">
        <v>48</v>
      </c>
      <c r="L74" s="542"/>
      <c r="M74" s="542"/>
      <c r="N74" s="6"/>
      <c r="O74" s="6"/>
      <c r="P74" s="6"/>
    </row>
    <row r="75" spans="1:16" ht="15.75">
      <c r="A75" s="164"/>
      <c r="B75" s="164"/>
      <c r="C75" s="540">
        <f>Заполнить!B15</f>
        <v>0</v>
      </c>
      <c r="D75" s="540"/>
      <c r="E75" s="540"/>
      <c r="F75" s="540"/>
      <c r="G75" s="540"/>
      <c r="H75" s="166"/>
      <c r="I75" s="167"/>
      <c r="J75" s="166"/>
      <c r="K75" s="541">
        <f>Заполнить!H15</f>
        <v>0</v>
      </c>
      <c r="L75" s="541"/>
      <c r="M75" s="541"/>
      <c r="N75" s="6"/>
      <c r="O75" s="6"/>
      <c r="P75" s="6"/>
    </row>
    <row r="76" spans="1:16" ht="12.75" customHeight="1">
      <c r="A76" s="164"/>
      <c r="B76" s="164"/>
      <c r="C76" s="542" t="s">
        <v>7</v>
      </c>
      <c r="D76" s="542"/>
      <c r="E76" s="542"/>
      <c r="F76" s="542"/>
      <c r="G76" s="542"/>
      <c r="H76" s="169"/>
      <c r="I76" s="168" t="s">
        <v>8</v>
      </c>
      <c r="J76" s="169"/>
      <c r="K76" s="542" t="s">
        <v>48</v>
      </c>
      <c r="L76" s="542"/>
      <c r="M76" s="542"/>
      <c r="N76" s="6"/>
      <c r="O76" s="6"/>
      <c r="P76" s="6"/>
    </row>
    <row r="77" spans="1:16" ht="12.75" customHeight="1">
      <c r="A77" s="164"/>
      <c r="B77" s="164"/>
      <c r="C77" s="540">
        <f>Заполнить!B16</f>
        <v>0</v>
      </c>
      <c r="D77" s="540"/>
      <c r="E77" s="540"/>
      <c r="F77" s="540"/>
      <c r="G77" s="540"/>
      <c r="H77" s="166"/>
      <c r="I77" s="167"/>
      <c r="J77" s="166"/>
      <c r="K77" s="541">
        <f>Заполнить!H16</f>
        <v>0</v>
      </c>
      <c r="L77" s="541"/>
      <c r="M77" s="541"/>
      <c r="N77" s="6"/>
      <c r="O77" s="6"/>
      <c r="P77" s="6"/>
    </row>
    <row r="78" spans="1:16" ht="12.75" customHeight="1">
      <c r="A78" s="164"/>
      <c r="B78" s="164"/>
      <c r="C78" s="542" t="s">
        <v>7</v>
      </c>
      <c r="D78" s="542"/>
      <c r="E78" s="542"/>
      <c r="F78" s="542"/>
      <c r="G78" s="542"/>
      <c r="H78" s="169"/>
      <c r="I78" s="168" t="s">
        <v>8</v>
      </c>
      <c r="J78" s="169"/>
      <c r="K78" s="542" t="s">
        <v>48</v>
      </c>
      <c r="L78" s="542"/>
      <c r="M78" s="542"/>
      <c r="N78" s="6"/>
      <c r="O78" s="6"/>
      <c r="P78" s="6"/>
    </row>
    <row r="79" spans="1:16" ht="12.75" customHeight="1" hidden="1">
      <c r="A79" s="164"/>
      <c r="B79" s="164"/>
      <c r="C79" s="540">
        <f>Заполнить!B17</f>
        <v>0</v>
      </c>
      <c r="D79" s="540"/>
      <c r="E79" s="540"/>
      <c r="F79" s="540"/>
      <c r="G79" s="540"/>
      <c r="H79" s="166"/>
      <c r="I79" s="167"/>
      <c r="J79" s="166"/>
      <c r="K79" s="541">
        <f>Заполнить!H17</f>
        <v>0</v>
      </c>
      <c r="L79" s="541"/>
      <c r="M79" s="541"/>
      <c r="N79" s="6"/>
      <c r="O79" s="6"/>
      <c r="P79" s="6"/>
    </row>
    <row r="80" spans="1:16" ht="12.75" customHeight="1" hidden="1">
      <c r="A80" s="164"/>
      <c r="B80" s="164"/>
      <c r="C80" s="542" t="s">
        <v>7</v>
      </c>
      <c r="D80" s="542"/>
      <c r="E80" s="542"/>
      <c r="F80" s="542"/>
      <c r="G80" s="542"/>
      <c r="H80" s="169"/>
      <c r="I80" s="168" t="s">
        <v>8</v>
      </c>
      <c r="J80" s="169"/>
      <c r="K80" s="542" t="s">
        <v>48</v>
      </c>
      <c r="L80" s="542"/>
      <c r="M80" s="542"/>
      <c r="N80" s="6"/>
      <c r="O80" s="6"/>
      <c r="P80" s="6"/>
    </row>
    <row r="81" spans="1:16" ht="12.75" customHeight="1" hidden="1">
      <c r="A81" s="164"/>
      <c r="B81" s="164"/>
      <c r="C81" s="540">
        <f>Заполнить!B18</f>
        <v>0</v>
      </c>
      <c r="D81" s="540"/>
      <c r="E81" s="540"/>
      <c r="F81" s="540"/>
      <c r="G81" s="540"/>
      <c r="H81" s="166"/>
      <c r="I81" s="167"/>
      <c r="J81" s="166"/>
      <c r="K81" s="541">
        <f>Заполнить!H18</f>
        <v>0</v>
      </c>
      <c r="L81" s="541"/>
      <c r="M81" s="541"/>
      <c r="N81" s="6"/>
      <c r="O81" s="6"/>
      <c r="P81" s="6"/>
    </row>
    <row r="82" spans="1:16" ht="12.75" customHeight="1" hidden="1">
      <c r="A82" s="164"/>
      <c r="B82" s="164"/>
      <c r="C82" s="542" t="s">
        <v>7</v>
      </c>
      <c r="D82" s="542"/>
      <c r="E82" s="542"/>
      <c r="F82" s="542"/>
      <c r="G82" s="542"/>
      <c r="H82" s="169"/>
      <c r="I82" s="168" t="s">
        <v>8</v>
      </c>
      <c r="J82" s="169"/>
      <c r="K82" s="542" t="s">
        <v>48</v>
      </c>
      <c r="L82" s="542"/>
      <c r="M82" s="542"/>
      <c r="N82" s="6"/>
      <c r="O82" s="6"/>
      <c r="P82" s="6"/>
    </row>
    <row r="83" spans="1:16" ht="12.75" customHeight="1" hidden="1">
      <c r="A83" s="164"/>
      <c r="B83" s="164"/>
      <c r="C83" s="540">
        <f>Заполнить!B19</f>
        <v>0</v>
      </c>
      <c r="D83" s="540"/>
      <c r="E83" s="540"/>
      <c r="F83" s="540"/>
      <c r="G83" s="540"/>
      <c r="H83" s="166"/>
      <c r="I83" s="167"/>
      <c r="J83" s="166"/>
      <c r="K83" s="541">
        <f>Заполнить!H19</f>
        <v>0</v>
      </c>
      <c r="L83" s="541"/>
      <c r="M83" s="541"/>
      <c r="N83" s="6"/>
      <c r="O83" s="6"/>
      <c r="P83" s="6"/>
    </row>
    <row r="84" spans="1:16" ht="12.75" customHeight="1" hidden="1">
      <c r="A84" s="164"/>
      <c r="B84" s="164"/>
      <c r="C84" s="542" t="s">
        <v>7</v>
      </c>
      <c r="D84" s="542"/>
      <c r="E84" s="542"/>
      <c r="F84" s="542"/>
      <c r="G84" s="542"/>
      <c r="H84" s="169"/>
      <c r="I84" s="168" t="s">
        <v>8</v>
      </c>
      <c r="J84" s="169"/>
      <c r="K84" s="542" t="s">
        <v>48</v>
      </c>
      <c r="L84" s="542"/>
      <c r="M84" s="542"/>
      <c r="N84" s="6"/>
      <c r="O84" s="6"/>
      <c r="P84" s="6"/>
    </row>
    <row r="85" spans="1:16" ht="12.75" customHeight="1" hidden="1">
      <c r="A85" s="164"/>
      <c r="B85" s="164"/>
      <c r="C85" s="540">
        <f>Заполнить!B20</f>
        <v>0</v>
      </c>
      <c r="D85" s="540"/>
      <c r="E85" s="540"/>
      <c r="F85" s="540"/>
      <c r="G85" s="540"/>
      <c r="H85" s="166"/>
      <c r="I85" s="167"/>
      <c r="J85" s="166"/>
      <c r="K85" s="541">
        <f>Заполнить!H20</f>
        <v>0</v>
      </c>
      <c r="L85" s="541"/>
      <c r="M85" s="541"/>
      <c r="N85" s="6"/>
      <c r="O85" s="6"/>
      <c r="P85" s="6"/>
    </row>
    <row r="86" spans="1:16" ht="12.75" customHeight="1" hidden="1">
      <c r="A86" s="164"/>
      <c r="B86" s="164"/>
      <c r="C86" s="542" t="s">
        <v>7</v>
      </c>
      <c r="D86" s="542"/>
      <c r="E86" s="542"/>
      <c r="F86" s="542"/>
      <c r="G86" s="542"/>
      <c r="H86" s="169"/>
      <c r="I86" s="168" t="s">
        <v>8</v>
      </c>
      <c r="J86" s="169"/>
      <c r="K86" s="542" t="s">
        <v>48</v>
      </c>
      <c r="L86" s="542"/>
      <c r="M86" s="542"/>
      <c r="N86" s="6"/>
      <c r="O86" s="6"/>
      <c r="P86" s="6"/>
    </row>
    <row r="87" spans="1:16" ht="12.75" customHeight="1" hidden="1">
      <c r="A87" s="164"/>
      <c r="B87" s="164"/>
      <c r="C87" s="540">
        <f>Заполнить!B21</f>
        <v>0</v>
      </c>
      <c r="D87" s="540"/>
      <c r="E87" s="540"/>
      <c r="F87" s="540"/>
      <c r="G87" s="540"/>
      <c r="H87" s="166"/>
      <c r="I87" s="167"/>
      <c r="J87" s="166"/>
      <c r="K87" s="541">
        <f>Заполнить!H21</f>
        <v>0</v>
      </c>
      <c r="L87" s="541"/>
      <c r="M87" s="541"/>
      <c r="N87" s="6"/>
      <c r="O87" s="6"/>
      <c r="P87" s="6"/>
    </row>
    <row r="88" spans="1:16" ht="12.75" customHeight="1" hidden="1">
      <c r="A88" s="164"/>
      <c r="B88" s="164"/>
      <c r="C88" s="542" t="s">
        <v>7</v>
      </c>
      <c r="D88" s="542"/>
      <c r="E88" s="542"/>
      <c r="F88" s="542"/>
      <c r="G88" s="542"/>
      <c r="H88" s="169"/>
      <c r="I88" s="168" t="s">
        <v>8</v>
      </c>
      <c r="J88" s="169"/>
      <c r="K88" s="542" t="s">
        <v>48</v>
      </c>
      <c r="L88" s="542"/>
      <c r="M88" s="542"/>
      <c r="N88" s="6"/>
      <c r="O88" s="6"/>
      <c r="P88" s="6"/>
    </row>
    <row r="89" spans="1:16" ht="12.75" customHeight="1" hidden="1">
      <c r="A89" s="164"/>
      <c r="B89" s="164"/>
      <c r="C89" s="540">
        <f>Заполнить!B22</f>
        <v>0</v>
      </c>
      <c r="D89" s="540"/>
      <c r="E89" s="540"/>
      <c r="F89" s="540"/>
      <c r="G89" s="540"/>
      <c r="H89" s="166"/>
      <c r="I89" s="167"/>
      <c r="J89" s="166"/>
      <c r="K89" s="541">
        <f>Заполнить!H22</f>
        <v>0</v>
      </c>
      <c r="L89" s="541"/>
      <c r="M89" s="541"/>
      <c r="N89" s="6"/>
      <c r="O89" s="6"/>
      <c r="P89" s="6"/>
    </row>
    <row r="90" spans="1:16" ht="12.75" customHeight="1" hidden="1">
      <c r="A90" s="164"/>
      <c r="B90" s="164"/>
      <c r="C90" s="542" t="s">
        <v>7</v>
      </c>
      <c r="D90" s="542"/>
      <c r="E90" s="542"/>
      <c r="F90" s="542"/>
      <c r="G90" s="542"/>
      <c r="H90" s="169"/>
      <c r="I90" s="168" t="s">
        <v>8</v>
      </c>
      <c r="J90" s="169"/>
      <c r="K90" s="542" t="s">
        <v>48</v>
      </c>
      <c r="L90" s="542"/>
      <c r="M90" s="542"/>
      <c r="N90" s="6"/>
      <c r="O90" s="6"/>
      <c r="P90" s="6"/>
    </row>
    <row r="91" spans="1:16" ht="12.75" customHeight="1" hidden="1">
      <c r="A91" s="164"/>
      <c r="B91" s="164"/>
      <c r="C91" s="540">
        <f>Заполнить!B23</f>
        <v>0</v>
      </c>
      <c r="D91" s="540"/>
      <c r="E91" s="540"/>
      <c r="F91" s="540"/>
      <c r="G91" s="540"/>
      <c r="H91" s="166"/>
      <c r="I91" s="167"/>
      <c r="J91" s="166"/>
      <c r="K91" s="541">
        <f>Заполнить!H23</f>
        <v>0</v>
      </c>
      <c r="L91" s="541"/>
      <c r="M91" s="541"/>
      <c r="N91" s="6"/>
      <c r="O91" s="6"/>
      <c r="P91" s="6"/>
    </row>
    <row r="92" spans="1:16" ht="12.75" customHeight="1" hidden="1">
      <c r="A92" s="164"/>
      <c r="B92" s="164"/>
      <c r="C92" s="542" t="s">
        <v>7</v>
      </c>
      <c r="D92" s="542"/>
      <c r="E92" s="542"/>
      <c r="F92" s="542"/>
      <c r="G92" s="542"/>
      <c r="H92" s="169"/>
      <c r="I92" s="168" t="s">
        <v>8</v>
      </c>
      <c r="J92" s="169"/>
      <c r="K92" s="542" t="s">
        <v>48</v>
      </c>
      <c r="L92" s="542"/>
      <c r="M92" s="542"/>
      <c r="N92" s="6"/>
      <c r="O92" s="6"/>
      <c r="P92" s="6"/>
    </row>
    <row r="93" spans="1:16" ht="12.75" customHeight="1" hidden="1">
      <c r="A93" s="164"/>
      <c r="B93" s="164"/>
      <c r="C93" s="540">
        <f>Заполнить!B24</f>
        <v>0</v>
      </c>
      <c r="D93" s="540"/>
      <c r="E93" s="540"/>
      <c r="F93" s="540"/>
      <c r="G93" s="540"/>
      <c r="H93" s="166"/>
      <c r="I93" s="167"/>
      <c r="J93" s="166"/>
      <c r="K93" s="541">
        <f>Заполнить!H24</f>
        <v>0</v>
      </c>
      <c r="L93" s="541"/>
      <c r="M93" s="541"/>
      <c r="N93" s="6"/>
      <c r="O93" s="6"/>
      <c r="P93" s="6"/>
    </row>
    <row r="94" spans="1:16" ht="12.75" customHeight="1" hidden="1">
      <c r="A94" s="164"/>
      <c r="B94" s="164"/>
      <c r="C94" s="542" t="s">
        <v>7</v>
      </c>
      <c r="D94" s="542"/>
      <c r="E94" s="542"/>
      <c r="F94" s="542"/>
      <c r="G94" s="542"/>
      <c r="H94" s="169"/>
      <c r="I94" s="168" t="s">
        <v>8</v>
      </c>
      <c r="J94" s="169"/>
      <c r="K94" s="542" t="s">
        <v>48</v>
      </c>
      <c r="L94" s="542"/>
      <c r="M94" s="542"/>
      <c r="N94" s="6"/>
      <c r="O94" s="6"/>
      <c r="P94" s="6"/>
    </row>
    <row r="95" spans="1:16" ht="12.75" customHeight="1" hidden="1">
      <c r="A95" s="164"/>
      <c r="B95" s="164"/>
      <c r="C95" s="540">
        <f>Заполнить!B25</f>
        <v>0</v>
      </c>
      <c r="D95" s="540"/>
      <c r="E95" s="540"/>
      <c r="F95" s="540"/>
      <c r="G95" s="540"/>
      <c r="H95" s="166"/>
      <c r="I95" s="167"/>
      <c r="J95" s="166"/>
      <c r="K95" s="541">
        <f>Заполнить!H25</f>
        <v>0</v>
      </c>
      <c r="L95" s="541"/>
      <c r="M95" s="541"/>
      <c r="N95" s="6"/>
      <c r="O95" s="6"/>
      <c r="P95" s="6"/>
    </row>
    <row r="96" spans="1:16" ht="12.75" customHeight="1" hidden="1">
      <c r="A96" s="164"/>
      <c r="B96" s="164"/>
      <c r="C96" s="542" t="s">
        <v>7</v>
      </c>
      <c r="D96" s="542"/>
      <c r="E96" s="542"/>
      <c r="F96" s="542"/>
      <c r="G96" s="542"/>
      <c r="H96" s="169"/>
      <c r="I96" s="168" t="s">
        <v>8</v>
      </c>
      <c r="J96" s="169"/>
      <c r="K96" s="542" t="s">
        <v>48</v>
      </c>
      <c r="L96" s="542"/>
      <c r="M96" s="542"/>
      <c r="N96" s="6"/>
      <c r="O96" s="6"/>
      <c r="P96" s="6"/>
    </row>
    <row r="97" spans="1:16" ht="12.75" customHeight="1" hidden="1">
      <c r="A97" s="164"/>
      <c r="B97" s="164"/>
      <c r="C97" s="540">
        <f>Заполнить!B26</f>
        <v>0</v>
      </c>
      <c r="D97" s="540"/>
      <c r="E97" s="540"/>
      <c r="F97" s="540"/>
      <c r="G97" s="540"/>
      <c r="H97" s="166"/>
      <c r="I97" s="167"/>
      <c r="J97" s="166"/>
      <c r="K97" s="541">
        <f>Заполнить!H26</f>
        <v>0</v>
      </c>
      <c r="L97" s="541"/>
      <c r="M97" s="541"/>
      <c r="N97" s="6"/>
      <c r="O97" s="6"/>
      <c r="P97" s="6"/>
    </row>
    <row r="98" spans="1:13" ht="12.75" hidden="1">
      <c r="A98" s="161"/>
      <c r="B98" s="161"/>
      <c r="C98" s="542" t="s">
        <v>7</v>
      </c>
      <c r="D98" s="542"/>
      <c r="E98" s="542"/>
      <c r="F98" s="542"/>
      <c r="G98" s="542"/>
      <c r="H98" s="169"/>
      <c r="I98" s="168" t="s">
        <v>8</v>
      </c>
      <c r="J98" s="169"/>
      <c r="K98" s="542" t="s">
        <v>48</v>
      </c>
      <c r="L98" s="542"/>
      <c r="M98" s="542"/>
    </row>
    <row r="99" spans="1:16" ht="15.75" customHeight="1">
      <c r="A99" s="522" t="str">
        <f>CONCATENATE("Усі цінності, пронумеровані в цьому інвентаризаційному описі з №",A42," до №",A50,",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№9,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99" s="522"/>
      <c r="C99" s="522"/>
      <c r="D99" s="522"/>
      <c r="E99" s="522"/>
      <c r="F99" s="522"/>
      <c r="G99" s="522"/>
      <c r="H99" s="522"/>
      <c r="I99" s="522"/>
      <c r="J99" s="522"/>
      <c r="K99" s="522"/>
      <c r="L99" s="522"/>
      <c r="M99" s="522"/>
      <c r="N99" s="522"/>
      <c r="O99" s="522"/>
      <c r="P99" s="522"/>
    </row>
    <row r="100" spans="1:16" ht="15.75" customHeight="1">
      <c r="A100" s="522"/>
      <c r="B100" s="522"/>
      <c r="C100" s="522"/>
      <c r="D100" s="522"/>
      <c r="E100" s="522"/>
      <c r="F100" s="522"/>
      <c r="G100" s="522"/>
      <c r="H100" s="522"/>
      <c r="I100" s="522"/>
      <c r="J100" s="522"/>
      <c r="K100" s="522"/>
      <c r="L100" s="522"/>
      <c r="M100" s="522"/>
      <c r="N100" s="522"/>
      <c r="O100" s="522"/>
      <c r="P100" s="522"/>
    </row>
    <row r="101" ht="30.75" customHeight="1">
      <c r="A101" s="17" t="s">
        <v>6</v>
      </c>
    </row>
    <row r="102" spans="1:12" ht="12.75">
      <c r="A102" s="2" t="str">
        <f>Заполнить!B6</f>
        <v>«21» грудня 2019 р. №</v>
      </c>
      <c r="C102" s="543">
        <f>C23</f>
        <v>0</v>
      </c>
      <c r="D102" s="543"/>
      <c r="E102" s="543"/>
      <c r="F102" s="543"/>
      <c r="H102" s="25"/>
      <c r="J102" s="544">
        <f>I23</f>
        <v>0</v>
      </c>
      <c r="K102" s="544"/>
      <c r="L102" s="544"/>
    </row>
    <row r="103" spans="1:12" ht="12.75">
      <c r="A103" s="3"/>
      <c r="C103" s="518" t="s">
        <v>143</v>
      </c>
      <c r="D103" s="518"/>
      <c r="E103" s="518"/>
      <c r="F103" s="518"/>
      <c r="H103" s="95" t="s">
        <v>142</v>
      </c>
      <c r="J103" s="518" t="s">
        <v>48</v>
      </c>
      <c r="K103" s="518"/>
      <c r="L103" s="518"/>
    </row>
    <row r="104" spans="1:12" ht="15.75">
      <c r="A104" s="6" t="s">
        <v>270</v>
      </c>
      <c r="D104" s="543">
        <f>Заполнить!B18</f>
        <v>0</v>
      </c>
      <c r="E104" s="543"/>
      <c r="F104" s="543"/>
      <c r="H104" s="96"/>
      <c r="J104" s="546">
        <f>Заполнить!H18</f>
        <v>0</v>
      </c>
      <c r="K104" s="546"/>
      <c r="L104" s="546"/>
    </row>
    <row r="105" spans="4:12" ht="12.75">
      <c r="D105" s="525" t="s">
        <v>7</v>
      </c>
      <c r="E105" s="525"/>
      <c r="F105" s="525"/>
      <c r="H105" s="95" t="s">
        <v>8</v>
      </c>
      <c r="J105" s="518" t="s">
        <v>48</v>
      </c>
      <c r="K105" s="518"/>
      <c r="L105" s="518"/>
    </row>
    <row r="106" ht="15.75">
      <c r="A106" s="6" t="s">
        <v>37</v>
      </c>
    </row>
    <row r="107" spans="1:12" ht="12.75">
      <c r="A107" s="2" t="str">
        <f>Заполнить!B6</f>
        <v>«21» грудня 2019 р. №</v>
      </c>
      <c r="C107" s="546"/>
      <c r="D107" s="546"/>
      <c r="E107" s="546"/>
      <c r="F107" s="546"/>
      <c r="H107" s="25"/>
      <c r="J107" s="544"/>
      <c r="K107" s="544"/>
      <c r="L107" s="544"/>
    </row>
    <row r="108" spans="1:12" ht="12.75">
      <c r="A108" s="3" t="s">
        <v>38</v>
      </c>
      <c r="C108" s="525" t="s">
        <v>7</v>
      </c>
      <c r="D108" s="525"/>
      <c r="E108" s="525"/>
      <c r="F108" s="525"/>
      <c r="H108" s="95" t="s">
        <v>8</v>
      </c>
      <c r="J108" s="545" t="s">
        <v>48</v>
      </c>
      <c r="K108" s="545"/>
      <c r="L108" s="545"/>
    </row>
    <row r="109" ht="12.75">
      <c r="A109" s="3" t="s">
        <v>39</v>
      </c>
    </row>
    <row r="110" ht="12.75">
      <c r="A110" s="22" t="s">
        <v>40</v>
      </c>
    </row>
  </sheetData>
  <sheetProtection/>
  <mergeCells count="116">
    <mergeCell ref="C108:F108"/>
    <mergeCell ref="J108:L108"/>
    <mergeCell ref="D104:F104"/>
    <mergeCell ref="J104:L104"/>
    <mergeCell ref="D105:F105"/>
    <mergeCell ref="J105:L105"/>
    <mergeCell ref="C107:F107"/>
    <mergeCell ref="J107:L107"/>
    <mergeCell ref="C98:G98"/>
    <mergeCell ref="K98:M98"/>
    <mergeCell ref="A99:P100"/>
    <mergeCell ref="C102:F102"/>
    <mergeCell ref="J102:L102"/>
    <mergeCell ref="C103:F103"/>
    <mergeCell ref="J103:L103"/>
    <mergeCell ref="C95:G95"/>
    <mergeCell ref="K95:M95"/>
    <mergeCell ref="C96:G96"/>
    <mergeCell ref="K96:M96"/>
    <mergeCell ref="C97:G97"/>
    <mergeCell ref="K97:M97"/>
    <mergeCell ref="C92:G92"/>
    <mergeCell ref="K92:M92"/>
    <mergeCell ref="C93:G93"/>
    <mergeCell ref="K93:M93"/>
    <mergeCell ref="C94:G94"/>
    <mergeCell ref="K94:M94"/>
    <mergeCell ref="C89:G89"/>
    <mergeCell ref="K89:M89"/>
    <mergeCell ref="C90:G90"/>
    <mergeCell ref="K90:M90"/>
    <mergeCell ref="C91:G91"/>
    <mergeCell ref="K91:M91"/>
    <mergeCell ref="C86:G86"/>
    <mergeCell ref="K86:M86"/>
    <mergeCell ref="C87:G87"/>
    <mergeCell ref="K87:M87"/>
    <mergeCell ref="C88:G88"/>
    <mergeCell ref="K88:M88"/>
    <mergeCell ref="C83:G83"/>
    <mergeCell ref="K83:M83"/>
    <mergeCell ref="C84:G84"/>
    <mergeCell ref="K84:M84"/>
    <mergeCell ref="C85:G85"/>
    <mergeCell ref="K85:M85"/>
    <mergeCell ref="C80:G80"/>
    <mergeCell ref="K80:M80"/>
    <mergeCell ref="C81:G81"/>
    <mergeCell ref="K81:M81"/>
    <mergeCell ref="C82:G82"/>
    <mergeCell ref="K82:M82"/>
    <mergeCell ref="C77:G77"/>
    <mergeCell ref="K77:M77"/>
    <mergeCell ref="C78:G78"/>
    <mergeCell ref="K78:M78"/>
    <mergeCell ref="C79:G79"/>
    <mergeCell ref="K79:M79"/>
    <mergeCell ref="C74:G74"/>
    <mergeCell ref="K74:M74"/>
    <mergeCell ref="C75:G75"/>
    <mergeCell ref="K75:M75"/>
    <mergeCell ref="C76:G76"/>
    <mergeCell ref="K76:M76"/>
    <mergeCell ref="C71:G71"/>
    <mergeCell ref="K71:M71"/>
    <mergeCell ref="C72:G72"/>
    <mergeCell ref="K72:M72"/>
    <mergeCell ref="C73:G73"/>
    <mergeCell ref="K73:M73"/>
    <mergeCell ref="A51:G51"/>
    <mergeCell ref="A54:G54"/>
    <mergeCell ref="A55:G55"/>
    <mergeCell ref="C69:G69"/>
    <mergeCell ref="K69:M69"/>
    <mergeCell ref="C70:G70"/>
    <mergeCell ref="K70:M70"/>
    <mergeCell ref="K39:K40"/>
    <mergeCell ref="L39:L40"/>
    <mergeCell ref="M39:M40"/>
    <mergeCell ref="N39:N40"/>
    <mergeCell ref="O39:O40"/>
    <mergeCell ref="Q39:Q40"/>
    <mergeCell ref="H36:I38"/>
    <mergeCell ref="J36:J40"/>
    <mergeCell ref="K36:O38"/>
    <mergeCell ref="P36:P40"/>
    <mergeCell ref="Q36:Q37"/>
    <mergeCell ref="D38:D40"/>
    <mergeCell ref="E38:E40"/>
    <mergeCell ref="F38:F40"/>
    <mergeCell ref="H39:H40"/>
    <mergeCell ref="I39:I40"/>
    <mergeCell ref="A35:C35"/>
    <mergeCell ref="A36:A40"/>
    <mergeCell ref="B36:B40"/>
    <mergeCell ref="C36:C40"/>
    <mergeCell ref="D36:F37"/>
    <mergeCell ref="G36:G40"/>
    <mergeCell ref="A19:P19"/>
    <mergeCell ref="A20:P21"/>
    <mergeCell ref="A23:B23"/>
    <mergeCell ref="C23:E23"/>
    <mergeCell ref="I23:K23"/>
    <mergeCell ref="A30:P31"/>
    <mergeCell ref="A12:P12"/>
    <mergeCell ref="A13:P13"/>
    <mergeCell ref="A14:P14"/>
    <mergeCell ref="A15:B15"/>
    <mergeCell ref="B16:D16"/>
    <mergeCell ref="A17:D17"/>
    <mergeCell ref="A4:D4"/>
    <mergeCell ref="A5:D5"/>
    <mergeCell ref="A7:P7"/>
    <mergeCell ref="A8:P8"/>
    <mergeCell ref="A9:P9"/>
    <mergeCell ref="A11:P11"/>
  </mergeCells>
  <dataValidations count="1">
    <dataValidation type="list" allowBlank="1" showInputMessage="1" showErrorMessage="1" sqref="A13:P13">
      <formula1>oz</formula1>
    </dataValidation>
  </dataValidations>
  <printOptions/>
  <pageMargins left="0.31496062992125984" right="0.31496062992125984" top="0.34" bottom="0.16" header="0.2" footer="0.16"/>
  <pageSetup horizontalDpi="600" verticalDpi="600" orientation="landscape" paperSize="9" scale="78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7"/>
  <dimension ref="A3:S110"/>
  <sheetViews>
    <sheetView workbookViewId="0" topLeftCell="A16">
      <selection activeCell="M42" sqref="M42:M50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2.375" style="1" bestFit="1" customWidth="1"/>
    <col min="6" max="6" width="9.125" style="1" customWidth="1"/>
    <col min="7" max="7" width="7.125" style="1" customWidth="1"/>
    <col min="8" max="8" width="9.125" style="1" customWidth="1"/>
    <col min="9" max="9" width="11.75390625" style="1" customWidth="1"/>
    <col min="10" max="11" width="9.125" style="1" customWidth="1"/>
    <col min="12" max="12" width="12.375" style="1" customWidth="1"/>
    <col min="13" max="15" width="9.125" style="1" customWidth="1"/>
    <col min="16" max="16" width="13.125" style="1" customWidth="1"/>
    <col min="17" max="19" width="9.125" style="1" customWidth="1"/>
    <col min="20" max="16384" width="9.125" style="1" customWidth="1"/>
  </cols>
  <sheetData>
    <row r="1" ht="12.75"/>
    <row r="2" ht="12.75"/>
    <row r="3" ht="15">
      <c r="K3" s="24" t="s">
        <v>45</v>
      </c>
    </row>
    <row r="4" spans="1:12" ht="15" customHeight="1">
      <c r="A4" s="517" t="str">
        <f>Заполнить!$B$3</f>
        <v>Петрівська селищна рада</v>
      </c>
      <c r="B4" s="517"/>
      <c r="C4" s="517"/>
      <c r="D4" s="517"/>
      <c r="K4" s="24" t="s">
        <v>46</v>
      </c>
      <c r="L4" s="23"/>
    </row>
    <row r="5" spans="1:12" ht="15" customHeight="1">
      <c r="A5" s="518" t="s">
        <v>47</v>
      </c>
      <c r="B5" s="518"/>
      <c r="C5" s="518"/>
      <c r="D5" s="518"/>
      <c r="K5" s="13" t="s">
        <v>98</v>
      </c>
      <c r="L5" s="23"/>
    </row>
    <row r="6" ht="15" customHeight="1">
      <c r="L6" s="23"/>
    </row>
    <row r="7" spans="1:16" ht="20.25">
      <c r="A7" s="519" t="s">
        <v>1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</row>
    <row r="8" spans="1:16" ht="15.75">
      <c r="A8" s="520" t="s">
        <v>2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</row>
    <row r="9" spans="1:16" ht="15.75">
      <c r="A9" s="521" t="str">
        <f>Заполнить!$B$6</f>
        <v>«21» грудня 2019 р. №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</row>
    <row r="11" spans="1:16" ht="15.75">
      <c r="A11" s="522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«21» грудня 2019 р. №  виконано знімання фактичних залишків </v>
      </c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</row>
    <row r="12" spans="1:16" ht="15.75">
      <c r="A12" s="522" t="s">
        <v>426</v>
      </c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</row>
    <row r="13" spans="1:16" ht="31.5" customHeight="1">
      <c r="A13" s="523" t="s">
        <v>548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</row>
    <row r="14" spans="1:16" s="30" customFormat="1" ht="12.75">
      <c r="A14" s="518" t="s">
        <v>65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</row>
    <row r="15" spans="1:16" s="30" customFormat="1" ht="15.75">
      <c r="A15" s="524" t="s">
        <v>537</v>
      </c>
      <c r="B15" s="524"/>
      <c r="C15" s="192" t="str">
        <f>Заполнить!B2</f>
        <v>смт Балахівка, вул. Центральна, 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s="30" customFormat="1" ht="15.75">
      <c r="A16" s="94"/>
      <c r="B16" s="525" t="s">
        <v>269</v>
      </c>
      <c r="C16" s="525"/>
      <c r="D16" s="525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4" ht="15.75">
      <c r="A17" s="526" t="str">
        <f>CONCATENATE("станом на ",Заполнить!$B$7)</f>
        <v>станом на </v>
      </c>
      <c r="B17" s="526"/>
      <c r="C17" s="526"/>
      <c r="D17" s="526"/>
    </row>
    <row r="19" spans="1:16" ht="13.5" customHeight="1">
      <c r="A19" s="527" t="s">
        <v>4</v>
      </c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</row>
    <row r="20" spans="1:16" ht="12.75">
      <c r="A20" s="528" t="s">
        <v>5</v>
      </c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</row>
    <row r="21" spans="1:16" ht="18" customHeight="1">
      <c r="A21" s="528"/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529" t="s">
        <v>6</v>
      </c>
      <c r="B23" s="529"/>
      <c r="C23" s="530">
        <f>Заполнить!B13</f>
        <v>0</v>
      </c>
      <c r="D23" s="530"/>
      <c r="E23" s="530"/>
      <c r="F23" s="26"/>
      <c r="G23" s="73"/>
      <c r="H23" s="26"/>
      <c r="I23" s="530">
        <f>Заполнить!H13</f>
        <v>0</v>
      </c>
      <c r="J23" s="530"/>
      <c r="K23" s="530"/>
      <c r="L23" s="26"/>
      <c r="M23" s="26"/>
      <c r="N23" s="26"/>
      <c r="O23" s="26"/>
      <c r="P23" s="26"/>
    </row>
    <row r="24" spans="1:19" s="28" customFormat="1" ht="11.25">
      <c r="A24" s="27"/>
      <c r="B24" s="27"/>
      <c r="D24" s="27" t="s">
        <v>7</v>
      </c>
      <c r="F24" s="27"/>
      <c r="G24" s="27" t="s">
        <v>8</v>
      </c>
      <c r="H24" s="27"/>
      <c r="I24" s="27"/>
      <c r="J24" s="28" t="s">
        <v>48</v>
      </c>
      <c r="K24" s="27"/>
      <c r="L24" s="27"/>
      <c r="M24" s="27"/>
      <c r="N24" s="27"/>
      <c r="O24" s="27"/>
      <c r="P24" s="27"/>
      <c r="S24" s="108"/>
    </row>
    <row r="25" spans="2:16" ht="8.25" customHeight="1">
      <c r="B25" s="26"/>
      <c r="D25" s="26"/>
      <c r="E25" s="26" t="s">
        <v>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2:16" ht="15.75">
      <c r="B26" s="80" t="s">
        <v>49</v>
      </c>
      <c r="C26" s="29" t="str">
        <f>CONCATENATE("розпочата ",Заполнить!$B$8)</f>
        <v>розпочата 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5.75">
      <c r="A27" s="26"/>
      <c r="B27" s="26"/>
      <c r="C27" s="4" t="str">
        <f>CONCATENATE("закінчена ",Заполнить!$B$9)</f>
        <v>закінчена 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8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ht="3" customHeight="1">
      <c r="A29" s="1" t="s">
        <v>41</v>
      </c>
    </row>
    <row r="30" spans="1:16" ht="12.75" customHeight="1">
      <c r="A30" s="531" t="s">
        <v>42</v>
      </c>
      <c r="B30" s="531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</row>
    <row r="31" spans="1:16" ht="12.75">
      <c r="A31" s="531"/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</row>
    <row r="32" ht="12.75">
      <c r="A32" s="15" t="s">
        <v>43</v>
      </c>
    </row>
    <row r="33" ht="9" customHeight="1"/>
    <row r="34" ht="12.75" hidden="1"/>
    <row r="35" spans="1:9" ht="15" customHeight="1">
      <c r="A35" s="532" t="s">
        <v>44</v>
      </c>
      <c r="B35" s="532"/>
      <c r="C35" s="532"/>
      <c r="D35" s="7"/>
      <c r="E35" s="7"/>
      <c r="F35" s="7"/>
      <c r="G35" s="7"/>
      <c r="H35" s="7"/>
      <c r="I35" s="7"/>
    </row>
    <row r="36" spans="1:17" ht="12.75">
      <c r="A36" s="533" t="s">
        <v>23</v>
      </c>
      <c r="B36" s="533" t="s">
        <v>24</v>
      </c>
      <c r="C36" s="533" t="s">
        <v>25</v>
      </c>
      <c r="D36" s="533" t="s">
        <v>10</v>
      </c>
      <c r="E36" s="533"/>
      <c r="F36" s="533"/>
      <c r="G36" s="533" t="s">
        <v>11</v>
      </c>
      <c r="H36" s="533" t="s">
        <v>12</v>
      </c>
      <c r="I36" s="533"/>
      <c r="J36" s="533" t="s">
        <v>34</v>
      </c>
      <c r="K36" s="533" t="s">
        <v>36</v>
      </c>
      <c r="L36" s="533"/>
      <c r="M36" s="533"/>
      <c r="N36" s="533"/>
      <c r="O36" s="533"/>
      <c r="P36" s="533" t="s">
        <v>13</v>
      </c>
      <c r="Q36" s="534"/>
    </row>
    <row r="37" spans="1:17" ht="12.75">
      <c r="A37" s="533"/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4"/>
    </row>
    <row r="38" spans="1:17" ht="12.75">
      <c r="A38" s="533"/>
      <c r="B38" s="533"/>
      <c r="C38" s="533"/>
      <c r="D38" s="535" t="s">
        <v>26</v>
      </c>
      <c r="E38" s="535" t="s">
        <v>14</v>
      </c>
      <c r="F38" s="535" t="s">
        <v>15</v>
      </c>
      <c r="G38" s="533"/>
      <c r="H38" s="533"/>
      <c r="I38" s="533"/>
      <c r="J38" s="533"/>
      <c r="K38" s="533"/>
      <c r="L38" s="533"/>
      <c r="M38" s="533"/>
      <c r="N38" s="533"/>
      <c r="O38" s="533"/>
      <c r="P38" s="533"/>
      <c r="Q38" s="9"/>
    </row>
    <row r="39" spans="1:17" ht="61.5" customHeight="1">
      <c r="A39" s="533"/>
      <c r="B39" s="533"/>
      <c r="C39" s="533"/>
      <c r="D39" s="535"/>
      <c r="E39" s="535"/>
      <c r="F39" s="535"/>
      <c r="G39" s="533"/>
      <c r="H39" s="535" t="s">
        <v>16</v>
      </c>
      <c r="I39" s="535" t="s">
        <v>17</v>
      </c>
      <c r="J39" s="533"/>
      <c r="K39" s="535" t="s">
        <v>16</v>
      </c>
      <c r="L39" s="535" t="s">
        <v>18</v>
      </c>
      <c r="M39" s="535" t="s">
        <v>27</v>
      </c>
      <c r="N39" s="535" t="s">
        <v>19</v>
      </c>
      <c r="O39" s="535" t="s">
        <v>20</v>
      </c>
      <c r="P39" s="533"/>
      <c r="Q39" s="534"/>
    </row>
    <row r="40" spans="1:17" ht="12.75">
      <c r="A40" s="533"/>
      <c r="B40" s="533"/>
      <c r="C40" s="533"/>
      <c r="D40" s="535"/>
      <c r="E40" s="535"/>
      <c r="F40" s="535"/>
      <c r="G40" s="533"/>
      <c r="H40" s="535"/>
      <c r="I40" s="535"/>
      <c r="J40" s="533"/>
      <c r="K40" s="535"/>
      <c r="L40" s="535"/>
      <c r="M40" s="535"/>
      <c r="N40" s="535"/>
      <c r="O40" s="535"/>
      <c r="P40" s="533"/>
      <c r="Q40" s="534"/>
    </row>
    <row r="41" spans="1:17" ht="12.75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1">
        <v>6</v>
      </c>
      <c r="G41" s="11">
        <v>7</v>
      </c>
      <c r="H41" s="11">
        <v>8</v>
      </c>
      <c r="I41" s="11">
        <v>9</v>
      </c>
      <c r="J41" s="11">
        <v>10</v>
      </c>
      <c r="K41" s="11">
        <v>11</v>
      </c>
      <c r="L41" s="11">
        <v>12</v>
      </c>
      <c r="M41" s="11">
        <v>13</v>
      </c>
      <c r="N41" s="11">
        <v>14</v>
      </c>
      <c r="O41" s="11">
        <v>15</v>
      </c>
      <c r="P41" s="11">
        <v>16</v>
      </c>
      <c r="Q41" s="9"/>
    </row>
    <row r="42" spans="1:17" ht="12.75">
      <c r="A42" s="10">
        <v>1</v>
      </c>
      <c r="B42" s="188" t="s">
        <v>531</v>
      </c>
      <c r="C42" s="198">
        <v>41365</v>
      </c>
      <c r="D42" s="189">
        <v>101401001</v>
      </c>
      <c r="E42" s="12"/>
      <c r="F42" s="12"/>
      <c r="G42" s="10" t="s">
        <v>533</v>
      </c>
      <c r="H42" s="190"/>
      <c r="I42" s="191"/>
      <c r="J42" s="12"/>
      <c r="K42" s="190"/>
      <c r="L42" s="191"/>
      <c r="M42" s="199"/>
      <c r="N42" s="20">
        <f>L42-M42</f>
        <v>0</v>
      </c>
      <c r="O42" s="18">
        <v>120</v>
      </c>
      <c r="P42" s="12"/>
      <c r="Q42" s="9"/>
    </row>
    <row r="43" spans="1:17" ht="12.75">
      <c r="A43" s="10">
        <v>2</v>
      </c>
      <c r="B43" s="188"/>
      <c r="C43" s="198"/>
      <c r="D43" s="189"/>
      <c r="E43" s="12"/>
      <c r="F43" s="12"/>
      <c r="G43" s="10"/>
      <c r="H43" s="190"/>
      <c r="I43" s="191"/>
      <c r="J43" s="12"/>
      <c r="K43" s="190"/>
      <c r="L43" s="191"/>
      <c r="M43" s="199"/>
      <c r="N43" s="20">
        <f aca="true" t="shared" si="0" ref="N43:N50">L43-M43</f>
        <v>0</v>
      </c>
      <c r="O43" s="18">
        <v>120</v>
      </c>
      <c r="P43" s="12"/>
      <c r="Q43" s="9"/>
    </row>
    <row r="44" spans="1:17" ht="12.75">
      <c r="A44" s="10">
        <v>3</v>
      </c>
      <c r="B44" s="188"/>
      <c r="C44" s="198"/>
      <c r="D44" s="189"/>
      <c r="E44" s="12"/>
      <c r="F44" s="12"/>
      <c r="G44" s="10"/>
      <c r="H44" s="190"/>
      <c r="I44" s="191"/>
      <c r="J44" s="12"/>
      <c r="K44" s="190"/>
      <c r="L44" s="191"/>
      <c r="M44" s="199"/>
      <c r="N44" s="20">
        <f t="shared" si="0"/>
        <v>0</v>
      </c>
      <c r="O44" s="18">
        <v>120</v>
      </c>
      <c r="P44" s="12"/>
      <c r="Q44" s="9"/>
    </row>
    <row r="45" spans="1:17" ht="12.75">
      <c r="A45" s="10">
        <v>4</v>
      </c>
      <c r="B45" s="188"/>
      <c r="C45" s="198"/>
      <c r="D45" s="189"/>
      <c r="E45" s="12"/>
      <c r="F45" s="12"/>
      <c r="G45" s="10"/>
      <c r="H45" s="190"/>
      <c r="I45" s="191"/>
      <c r="J45" s="12"/>
      <c r="K45" s="190"/>
      <c r="L45" s="191"/>
      <c r="M45" s="199"/>
      <c r="N45" s="20">
        <f t="shared" si="0"/>
        <v>0</v>
      </c>
      <c r="O45" s="18">
        <v>120</v>
      </c>
      <c r="P45" s="12"/>
      <c r="Q45" s="9"/>
    </row>
    <row r="46" spans="1:17" ht="12.75">
      <c r="A46" s="10">
        <v>5</v>
      </c>
      <c r="B46" s="188"/>
      <c r="C46" s="189"/>
      <c r="D46" s="189"/>
      <c r="E46" s="12"/>
      <c r="F46" s="12"/>
      <c r="G46" s="10"/>
      <c r="H46" s="190"/>
      <c r="I46" s="191"/>
      <c r="J46" s="12"/>
      <c r="K46" s="190"/>
      <c r="L46" s="191"/>
      <c r="M46" s="199"/>
      <c r="N46" s="20">
        <f t="shared" si="0"/>
        <v>0</v>
      </c>
      <c r="O46" s="18">
        <v>120</v>
      </c>
      <c r="P46" s="12"/>
      <c r="Q46" s="9"/>
    </row>
    <row r="47" spans="1:17" ht="12.75">
      <c r="A47" s="10">
        <v>6</v>
      </c>
      <c r="B47" s="188"/>
      <c r="C47" s="189"/>
      <c r="D47" s="189"/>
      <c r="E47" s="12"/>
      <c r="F47" s="12"/>
      <c r="G47" s="10"/>
      <c r="H47" s="190"/>
      <c r="I47" s="191"/>
      <c r="J47" s="12"/>
      <c r="K47" s="190"/>
      <c r="L47" s="191"/>
      <c r="M47" s="199"/>
      <c r="N47" s="20">
        <f t="shared" si="0"/>
        <v>0</v>
      </c>
      <c r="O47" s="18">
        <v>120</v>
      </c>
      <c r="P47" s="12"/>
      <c r="Q47" s="9"/>
    </row>
    <row r="48" spans="1:17" ht="12.75">
      <c r="A48" s="10">
        <v>7</v>
      </c>
      <c r="B48" s="188"/>
      <c r="C48" s="198"/>
      <c r="D48" s="189"/>
      <c r="E48" s="12"/>
      <c r="F48" s="12"/>
      <c r="G48" s="10"/>
      <c r="H48" s="190"/>
      <c r="I48" s="191"/>
      <c r="J48" s="12"/>
      <c r="K48" s="190"/>
      <c r="L48" s="191"/>
      <c r="M48" s="199"/>
      <c r="N48" s="20">
        <f t="shared" si="0"/>
        <v>0</v>
      </c>
      <c r="O48" s="18">
        <v>120</v>
      </c>
      <c r="P48" s="12"/>
      <c r="Q48" s="9"/>
    </row>
    <row r="49" spans="1:17" ht="12.75">
      <c r="A49" s="10">
        <v>8</v>
      </c>
      <c r="B49" s="188"/>
      <c r="C49" s="198"/>
      <c r="D49" s="189"/>
      <c r="E49" s="12"/>
      <c r="F49" s="12"/>
      <c r="G49" s="10"/>
      <c r="H49" s="190"/>
      <c r="I49" s="191"/>
      <c r="J49" s="12"/>
      <c r="K49" s="190"/>
      <c r="L49" s="191"/>
      <c r="M49" s="199"/>
      <c r="N49" s="20">
        <f t="shared" si="0"/>
        <v>0</v>
      </c>
      <c r="O49" s="18">
        <v>120</v>
      </c>
      <c r="P49" s="12"/>
      <c r="Q49" s="9"/>
    </row>
    <row r="50" spans="1:17" ht="12.75">
      <c r="A50" s="10">
        <v>9</v>
      </c>
      <c r="B50" s="188"/>
      <c r="C50" s="198"/>
      <c r="D50" s="189"/>
      <c r="E50" s="12"/>
      <c r="F50" s="12"/>
      <c r="G50" s="10"/>
      <c r="H50" s="190"/>
      <c r="I50" s="191"/>
      <c r="J50" s="12"/>
      <c r="K50" s="190"/>
      <c r="L50" s="191"/>
      <c r="M50" s="199"/>
      <c r="N50" s="20">
        <f t="shared" si="0"/>
        <v>0</v>
      </c>
      <c r="O50" s="18">
        <v>120</v>
      </c>
      <c r="P50" s="12"/>
      <c r="Q50" s="9"/>
    </row>
    <row r="51" spans="1:17" ht="12.75">
      <c r="A51" s="536" t="s">
        <v>465</v>
      </c>
      <c r="B51" s="536"/>
      <c r="C51" s="536"/>
      <c r="D51" s="536"/>
      <c r="E51" s="536"/>
      <c r="F51" s="536"/>
      <c r="G51" s="537"/>
      <c r="H51" s="19">
        <f>SUM(H42:H50)</f>
        <v>0</v>
      </c>
      <c r="I51" s="21">
        <f>SUM(I42:I50)</f>
        <v>0</v>
      </c>
      <c r="J51" s="154"/>
      <c r="K51" s="19">
        <f>SUM(K42:K50)</f>
        <v>0</v>
      </c>
      <c r="L51" s="21">
        <f>SUM(L42:L50)</f>
        <v>0</v>
      </c>
      <c r="M51" s="21">
        <f>SUM(M42:M50)</f>
        <v>0</v>
      </c>
      <c r="N51" s="21">
        <f>SUM(N42:N50)</f>
        <v>0</v>
      </c>
      <c r="O51" s="155"/>
      <c r="P51" s="122"/>
      <c r="Q51" s="9"/>
    </row>
    <row r="52" spans="1:17" ht="12.75">
      <c r="A52" s="1" t="e">
        <f>CONCATENATE("Число порядкових номерів на сторінці: ",ЧислоПрописом(COUNTA(A42:A50)),"(з",A42,"по",A50,")")</f>
        <v>#NAME?</v>
      </c>
      <c r="B52" s="122"/>
      <c r="C52" s="122"/>
      <c r="D52" s="122"/>
      <c r="E52" s="122"/>
      <c r="F52" s="122"/>
      <c r="G52" s="135" t="e">
        <f>CONCATENATE("Загальна кількість у натуральних вимірах фактично на сторінці: ",ЧислоПрописом(H51))</f>
        <v>#NAME?</v>
      </c>
      <c r="H52" s="155"/>
      <c r="I52" s="156"/>
      <c r="J52" s="154"/>
      <c r="K52" s="155"/>
      <c r="L52" s="156"/>
      <c r="M52" s="156"/>
      <c r="N52" s="156"/>
      <c r="O52" s="155"/>
      <c r="P52" s="122"/>
      <c r="Q52" s="9"/>
    </row>
    <row r="53" spans="2:17" ht="12.75">
      <c r="B53" s="132"/>
      <c r="C53" s="132"/>
      <c r="E53" s="122"/>
      <c r="G53" s="135" t="e">
        <f>CONCATENATE("Загальна кількість у натуральних вимірах за даними бухобліку на сторінці: ",ЧислоПрописом(K51))</f>
        <v>#NAME?</v>
      </c>
      <c r="H53" s="155"/>
      <c r="I53" s="156"/>
      <c r="J53" s="154"/>
      <c r="K53" s="155"/>
      <c r="L53" s="156"/>
      <c r="M53" s="156"/>
      <c r="N53" s="156"/>
      <c r="O53" s="155"/>
      <c r="P53" s="122"/>
      <c r="Q53" s="9"/>
    </row>
    <row r="54" spans="1:17" ht="12.75">
      <c r="A54" s="538"/>
      <c r="B54" s="538"/>
      <c r="C54" s="538"/>
      <c r="D54" s="538"/>
      <c r="E54" s="538"/>
      <c r="F54" s="538"/>
      <c r="G54" s="538"/>
      <c r="H54" s="185"/>
      <c r="I54" s="185"/>
      <c r="J54" s="185"/>
      <c r="K54" s="185"/>
      <c r="L54" s="185"/>
      <c r="M54" s="185"/>
      <c r="N54" s="185"/>
      <c r="O54" s="155"/>
      <c r="P54" s="122"/>
      <c r="Q54" s="9"/>
    </row>
    <row r="55" spans="1:17" ht="15.75">
      <c r="A55" s="539"/>
      <c r="B55" s="539"/>
      <c r="C55" s="539"/>
      <c r="D55" s="539"/>
      <c r="E55" s="539"/>
      <c r="F55" s="539"/>
      <c r="G55" s="539"/>
      <c r="H55" s="186"/>
      <c r="I55" s="187"/>
      <c r="J55" s="120"/>
      <c r="K55" s="186"/>
      <c r="L55" s="187"/>
      <c r="M55" s="187"/>
      <c r="N55" s="187"/>
      <c r="O55" s="155"/>
      <c r="P55" s="122"/>
      <c r="Q55" s="9"/>
    </row>
    <row r="56" spans="1:17" ht="12.75">
      <c r="A56" s="14"/>
      <c r="B56" s="122"/>
      <c r="C56" s="122"/>
      <c r="D56" s="122"/>
      <c r="E56" s="122"/>
      <c r="F56" s="122"/>
      <c r="G56" s="135"/>
      <c r="H56" s="155"/>
      <c r="I56" s="156"/>
      <c r="J56" s="154"/>
      <c r="K56" s="155"/>
      <c r="L56" s="156"/>
      <c r="M56" s="156"/>
      <c r="N56" s="156"/>
      <c r="O56" s="155"/>
      <c r="P56" s="122"/>
      <c r="Q56" s="9"/>
    </row>
    <row r="57" spans="1:17" ht="12.75">
      <c r="A57" s="14"/>
      <c r="B57" s="132"/>
      <c r="C57" s="132"/>
      <c r="D57" s="14"/>
      <c r="E57" s="122"/>
      <c r="F57" s="14"/>
      <c r="G57" s="135"/>
      <c r="H57" s="155"/>
      <c r="I57" s="156"/>
      <c r="J57" s="154"/>
      <c r="K57" s="155"/>
      <c r="L57" s="156"/>
      <c r="M57" s="156"/>
      <c r="N57" s="156"/>
      <c r="O57" s="155"/>
      <c r="P57" s="122"/>
      <c r="Q57" s="9"/>
    </row>
    <row r="58" spans="1:9" ht="15.75">
      <c r="A58" s="8"/>
      <c r="B58" s="14"/>
      <c r="C58" s="14"/>
      <c r="D58" s="14"/>
      <c r="E58" s="14"/>
      <c r="F58" s="14"/>
      <c r="G58" s="14"/>
      <c r="H58" s="14"/>
      <c r="I58" s="14"/>
    </row>
    <row r="59" spans="1:3" ht="15.75">
      <c r="A59" s="6" t="s">
        <v>35</v>
      </c>
      <c r="C59" s="4" t="e">
        <f>CONCATENATE("а) кількість порядкових номерів - ",ЧислоПрописом(COUNT(#REF!,#REF!,#REF!,#REF!,#REF!,#REF!,#REF!,#REF!,#REF!,#REF!,A42:A50)))</f>
        <v>#NAME?</v>
      </c>
    </row>
    <row r="60" spans="3:6" ht="12" customHeight="1">
      <c r="C60" s="4"/>
      <c r="F60" s="15" t="s">
        <v>28</v>
      </c>
    </row>
    <row r="61" spans="1:9" ht="15.75">
      <c r="A61" s="2" t="s">
        <v>29</v>
      </c>
      <c r="C61" s="6" t="e">
        <f>CONCATENATE("б) загальна кількість одиниць,  фактично - ",ЧислоПрописом(H51))</f>
        <v>#NAME?</v>
      </c>
      <c r="I61" s="16"/>
    </row>
    <row r="62" spans="3:7" ht="11.25" customHeight="1">
      <c r="C62" s="4"/>
      <c r="D62" s="13" t="s">
        <v>30</v>
      </c>
      <c r="G62" s="15" t="s">
        <v>28</v>
      </c>
    </row>
    <row r="63" spans="1:9" ht="15.75">
      <c r="A63" s="2" t="s">
        <v>31</v>
      </c>
      <c r="C63" s="6" t="e">
        <f>CONCATENATE("в) вартість фактична - ",СумаПрописом(I51))</f>
        <v>#NAME?</v>
      </c>
      <c r="I63" s="16"/>
    </row>
    <row r="64" spans="3:5" ht="11.25" customHeight="1">
      <c r="C64" s="4"/>
      <c r="E64" s="15" t="s">
        <v>28</v>
      </c>
    </row>
    <row r="65" spans="3:9" ht="15.75">
      <c r="C65" s="6" t="e">
        <f>CONCATENATE("г) загальна кількість одиниць,  за даними бухгалтерського обліку - ",ЧислоПрописом(K51))</f>
        <v>#NAME?</v>
      </c>
      <c r="I65" s="16"/>
    </row>
    <row r="66" spans="1:9" ht="12" customHeight="1">
      <c r="A66" s="2" t="s">
        <v>29</v>
      </c>
      <c r="C66" s="4"/>
      <c r="I66" s="15" t="s">
        <v>28</v>
      </c>
    </row>
    <row r="67" spans="1:9" ht="15.75">
      <c r="A67" s="2" t="s">
        <v>32</v>
      </c>
      <c r="C67" s="6" t="e">
        <f>CONCATENATE("ґ) вартість за даними бухгалтерського обліку - ",СумаПрописом(L51))</f>
        <v>#NAME?</v>
      </c>
      <c r="I67" s="16"/>
    </row>
    <row r="68" spans="1:13" ht="12.75">
      <c r="A68" s="160" t="s">
        <v>33</v>
      </c>
      <c r="B68" s="161"/>
      <c r="C68" s="161"/>
      <c r="D68" s="161"/>
      <c r="E68" s="161"/>
      <c r="F68" s="161"/>
      <c r="G68" s="161"/>
      <c r="H68" s="161"/>
      <c r="I68" s="162" t="s">
        <v>28</v>
      </c>
      <c r="J68" s="161"/>
      <c r="K68" s="161"/>
      <c r="L68" s="161"/>
      <c r="M68" s="161"/>
    </row>
    <row r="69" spans="1:13" ht="15.75">
      <c r="A69" s="163" t="s">
        <v>126</v>
      </c>
      <c r="B69" s="164"/>
      <c r="C69" s="540">
        <f>Заполнить!B12</f>
        <v>0</v>
      </c>
      <c r="D69" s="540"/>
      <c r="E69" s="540"/>
      <c r="F69" s="540"/>
      <c r="G69" s="540"/>
      <c r="H69" s="166"/>
      <c r="I69" s="167"/>
      <c r="J69" s="166"/>
      <c r="K69" s="541">
        <f>Заполнить!H12</f>
        <v>0</v>
      </c>
      <c r="L69" s="541"/>
      <c r="M69" s="541"/>
    </row>
    <row r="70" spans="1:13" ht="12.75">
      <c r="A70" s="164"/>
      <c r="B70" s="164"/>
      <c r="C70" s="542" t="s">
        <v>7</v>
      </c>
      <c r="D70" s="542"/>
      <c r="E70" s="542"/>
      <c r="F70" s="542"/>
      <c r="G70" s="542"/>
      <c r="H70" s="169"/>
      <c r="I70" s="168" t="s">
        <v>8</v>
      </c>
      <c r="J70" s="169"/>
      <c r="K70" s="542" t="s">
        <v>48</v>
      </c>
      <c r="L70" s="542"/>
      <c r="M70" s="542"/>
    </row>
    <row r="71" spans="1:13" ht="15.75">
      <c r="A71" s="163" t="s">
        <v>127</v>
      </c>
      <c r="B71" s="164"/>
      <c r="C71" s="540">
        <f>Заполнить!B13</f>
        <v>0</v>
      </c>
      <c r="D71" s="540"/>
      <c r="E71" s="540"/>
      <c r="F71" s="540"/>
      <c r="G71" s="540"/>
      <c r="H71" s="166"/>
      <c r="I71" s="167"/>
      <c r="J71" s="166"/>
      <c r="K71" s="541">
        <f>Заполнить!H13</f>
        <v>0</v>
      </c>
      <c r="L71" s="541"/>
      <c r="M71" s="541"/>
    </row>
    <row r="72" spans="1:13" ht="12.75">
      <c r="A72" s="164"/>
      <c r="B72" s="164"/>
      <c r="C72" s="542" t="s">
        <v>7</v>
      </c>
      <c r="D72" s="542"/>
      <c r="E72" s="542"/>
      <c r="F72" s="542"/>
      <c r="G72" s="542"/>
      <c r="H72" s="169"/>
      <c r="I72" s="168" t="s">
        <v>8</v>
      </c>
      <c r="J72" s="169"/>
      <c r="K72" s="542" t="s">
        <v>48</v>
      </c>
      <c r="L72" s="542"/>
      <c r="M72" s="542"/>
    </row>
    <row r="73" spans="1:16" ht="15.75">
      <c r="A73" s="164"/>
      <c r="B73" s="164"/>
      <c r="C73" s="540">
        <f>Заполнить!B14</f>
        <v>0</v>
      </c>
      <c r="D73" s="540"/>
      <c r="E73" s="540"/>
      <c r="F73" s="540"/>
      <c r="G73" s="540"/>
      <c r="H73" s="166"/>
      <c r="I73" s="167"/>
      <c r="J73" s="166"/>
      <c r="K73" s="541">
        <f>Заполнить!H14</f>
        <v>0</v>
      </c>
      <c r="L73" s="541"/>
      <c r="M73" s="541"/>
      <c r="N73" s="6"/>
      <c r="O73" s="6"/>
      <c r="P73" s="6"/>
    </row>
    <row r="74" spans="1:16" ht="12.75" customHeight="1">
      <c r="A74" s="164"/>
      <c r="B74" s="164"/>
      <c r="C74" s="542" t="s">
        <v>7</v>
      </c>
      <c r="D74" s="542"/>
      <c r="E74" s="542"/>
      <c r="F74" s="542"/>
      <c r="G74" s="542"/>
      <c r="H74" s="169"/>
      <c r="I74" s="168" t="s">
        <v>8</v>
      </c>
      <c r="J74" s="169"/>
      <c r="K74" s="542" t="s">
        <v>48</v>
      </c>
      <c r="L74" s="542"/>
      <c r="M74" s="542"/>
      <c r="N74" s="6"/>
      <c r="O74" s="6"/>
      <c r="P74" s="6"/>
    </row>
    <row r="75" spans="1:16" ht="15.75">
      <c r="A75" s="164"/>
      <c r="B75" s="164"/>
      <c r="C75" s="540">
        <f>Заполнить!B15</f>
        <v>0</v>
      </c>
      <c r="D75" s="540"/>
      <c r="E75" s="540"/>
      <c r="F75" s="540"/>
      <c r="G75" s="540"/>
      <c r="H75" s="166"/>
      <c r="I75" s="167"/>
      <c r="J75" s="166"/>
      <c r="K75" s="541">
        <f>Заполнить!H15</f>
        <v>0</v>
      </c>
      <c r="L75" s="541"/>
      <c r="M75" s="541"/>
      <c r="N75" s="6"/>
      <c r="O75" s="6"/>
      <c r="P75" s="6"/>
    </row>
    <row r="76" spans="1:16" ht="12.75" customHeight="1">
      <c r="A76" s="164"/>
      <c r="B76" s="164"/>
      <c r="C76" s="542" t="s">
        <v>7</v>
      </c>
      <c r="D76" s="542"/>
      <c r="E76" s="542"/>
      <c r="F76" s="542"/>
      <c r="G76" s="542"/>
      <c r="H76" s="169"/>
      <c r="I76" s="168" t="s">
        <v>8</v>
      </c>
      <c r="J76" s="169"/>
      <c r="K76" s="542" t="s">
        <v>48</v>
      </c>
      <c r="L76" s="542"/>
      <c r="M76" s="542"/>
      <c r="N76" s="6"/>
      <c r="O76" s="6"/>
      <c r="P76" s="6"/>
    </row>
    <row r="77" spans="1:16" ht="12.75" customHeight="1">
      <c r="A77" s="164"/>
      <c r="B77" s="164"/>
      <c r="C77" s="540">
        <f>Заполнить!B16</f>
        <v>0</v>
      </c>
      <c r="D77" s="540"/>
      <c r="E77" s="540"/>
      <c r="F77" s="540"/>
      <c r="G77" s="540"/>
      <c r="H77" s="166"/>
      <c r="I77" s="167"/>
      <c r="J77" s="166"/>
      <c r="K77" s="541">
        <f>Заполнить!H16</f>
        <v>0</v>
      </c>
      <c r="L77" s="541"/>
      <c r="M77" s="541"/>
      <c r="N77" s="6"/>
      <c r="O77" s="6"/>
      <c r="P77" s="6"/>
    </row>
    <row r="78" spans="1:16" ht="12.75" customHeight="1">
      <c r="A78" s="164"/>
      <c r="B78" s="164"/>
      <c r="C78" s="542" t="s">
        <v>7</v>
      </c>
      <c r="D78" s="542"/>
      <c r="E78" s="542"/>
      <c r="F78" s="542"/>
      <c r="G78" s="542"/>
      <c r="H78" s="169"/>
      <c r="I78" s="168" t="s">
        <v>8</v>
      </c>
      <c r="J78" s="169"/>
      <c r="K78" s="542" t="s">
        <v>48</v>
      </c>
      <c r="L78" s="542"/>
      <c r="M78" s="542"/>
      <c r="N78" s="6"/>
      <c r="O78" s="6"/>
      <c r="P78" s="6"/>
    </row>
    <row r="79" spans="1:16" ht="12.75" customHeight="1" hidden="1">
      <c r="A79" s="164"/>
      <c r="B79" s="164"/>
      <c r="C79" s="540">
        <f>Заполнить!B17</f>
        <v>0</v>
      </c>
      <c r="D79" s="540"/>
      <c r="E79" s="540"/>
      <c r="F79" s="540"/>
      <c r="G79" s="540"/>
      <c r="H79" s="166"/>
      <c r="I79" s="167"/>
      <c r="J79" s="166"/>
      <c r="K79" s="541">
        <f>Заполнить!H17</f>
        <v>0</v>
      </c>
      <c r="L79" s="541"/>
      <c r="M79" s="541"/>
      <c r="N79" s="6"/>
      <c r="O79" s="6"/>
      <c r="P79" s="6"/>
    </row>
    <row r="80" spans="1:16" ht="12.75" customHeight="1" hidden="1">
      <c r="A80" s="164"/>
      <c r="B80" s="164"/>
      <c r="C80" s="542" t="s">
        <v>7</v>
      </c>
      <c r="D80" s="542"/>
      <c r="E80" s="542"/>
      <c r="F80" s="542"/>
      <c r="G80" s="542"/>
      <c r="H80" s="169"/>
      <c r="I80" s="168" t="s">
        <v>8</v>
      </c>
      <c r="J80" s="169"/>
      <c r="K80" s="542" t="s">
        <v>48</v>
      </c>
      <c r="L80" s="542"/>
      <c r="M80" s="542"/>
      <c r="N80" s="6"/>
      <c r="O80" s="6"/>
      <c r="P80" s="6"/>
    </row>
    <row r="81" spans="1:16" ht="12.75" customHeight="1" hidden="1">
      <c r="A81" s="164"/>
      <c r="B81" s="164"/>
      <c r="C81" s="540">
        <f>Заполнить!B18</f>
        <v>0</v>
      </c>
      <c r="D81" s="540"/>
      <c r="E81" s="540"/>
      <c r="F81" s="540"/>
      <c r="G81" s="540"/>
      <c r="H81" s="166"/>
      <c r="I81" s="167"/>
      <c r="J81" s="166"/>
      <c r="K81" s="541">
        <f>Заполнить!H18</f>
        <v>0</v>
      </c>
      <c r="L81" s="541"/>
      <c r="M81" s="541"/>
      <c r="N81" s="6"/>
      <c r="O81" s="6"/>
      <c r="P81" s="6"/>
    </row>
    <row r="82" spans="1:16" ht="12.75" customHeight="1" hidden="1">
      <c r="A82" s="164"/>
      <c r="B82" s="164"/>
      <c r="C82" s="542" t="s">
        <v>7</v>
      </c>
      <c r="D82" s="542"/>
      <c r="E82" s="542"/>
      <c r="F82" s="542"/>
      <c r="G82" s="542"/>
      <c r="H82" s="169"/>
      <c r="I82" s="168" t="s">
        <v>8</v>
      </c>
      <c r="J82" s="169"/>
      <c r="K82" s="542" t="s">
        <v>48</v>
      </c>
      <c r="L82" s="542"/>
      <c r="M82" s="542"/>
      <c r="N82" s="6"/>
      <c r="O82" s="6"/>
      <c r="P82" s="6"/>
    </row>
    <row r="83" spans="1:16" ht="12.75" customHeight="1" hidden="1">
      <c r="A83" s="164"/>
      <c r="B83" s="164"/>
      <c r="C83" s="540">
        <f>Заполнить!B19</f>
        <v>0</v>
      </c>
      <c r="D83" s="540"/>
      <c r="E83" s="540"/>
      <c r="F83" s="540"/>
      <c r="G83" s="540"/>
      <c r="H83" s="166"/>
      <c r="I83" s="167"/>
      <c r="J83" s="166"/>
      <c r="K83" s="541">
        <f>Заполнить!H19</f>
        <v>0</v>
      </c>
      <c r="L83" s="541"/>
      <c r="M83" s="541"/>
      <c r="N83" s="6"/>
      <c r="O83" s="6"/>
      <c r="P83" s="6"/>
    </row>
    <row r="84" spans="1:16" ht="12.75" customHeight="1" hidden="1">
      <c r="A84" s="164"/>
      <c r="B84" s="164"/>
      <c r="C84" s="542" t="s">
        <v>7</v>
      </c>
      <c r="D84" s="542"/>
      <c r="E84" s="542"/>
      <c r="F84" s="542"/>
      <c r="G84" s="542"/>
      <c r="H84" s="169"/>
      <c r="I84" s="168" t="s">
        <v>8</v>
      </c>
      <c r="J84" s="169"/>
      <c r="K84" s="542" t="s">
        <v>48</v>
      </c>
      <c r="L84" s="542"/>
      <c r="M84" s="542"/>
      <c r="N84" s="6"/>
      <c r="O84" s="6"/>
      <c r="P84" s="6"/>
    </row>
    <row r="85" spans="1:16" ht="12.75" customHeight="1" hidden="1">
      <c r="A85" s="164"/>
      <c r="B85" s="164"/>
      <c r="C85" s="540">
        <f>Заполнить!B20</f>
        <v>0</v>
      </c>
      <c r="D85" s="540"/>
      <c r="E85" s="540"/>
      <c r="F85" s="540"/>
      <c r="G85" s="540"/>
      <c r="H85" s="166"/>
      <c r="I85" s="167"/>
      <c r="J85" s="166"/>
      <c r="K85" s="541">
        <f>Заполнить!H20</f>
        <v>0</v>
      </c>
      <c r="L85" s="541"/>
      <c r="M85" s="541"/>
      <c r="N85" s="6"/>
      <c r="O85" s="6"/>
      <c r="P85" s="6"/>
    </row>
    <row r="86" spans="1:16" ht="12.75" customHeight="1" hidden="1">
      <c r="A86" s="164"/>
      <c r="B86" s="164"/>
      <c r="C86" s="542" t="s">
        <v>7</v>
      </c>
      <c r="D86" s="542"/>
      <c r="E86" s="542"/>
      <c r="F86" s="542"/>
      <c r="G86" s="542"/>
      <c r="H86" s="169"/>
      <c r="I86" s="168" t="s">
        <v>8</v>
      </c>
      <c r="J86" s="169"/>
      <c r="K86" s="542" t="s">
        <v>48</v>
      </c>
      <c r="L86" s="542"/>
      <c r="M86" s="542"/>
      <c r="N86" s="6"/>
      <c r="O86" s="6"/>
      <c r="P86" s="6"/>
    </row>
    <row r="87" spans="1:16" ht="12.75" customHeight="1" hidden="1">
      <c r="A87" s="164"/>
      <c r="B87" s="164"/>
      <c r="C87" s="540">
        <f>Заполнить!B21</f>
        <v>0</v>
      </c>
      <c r="D87" s="540"/>
      <c r="E87" s="540"/>
      <c r="F87" s="540"/>
      <c r="G87" s="540"/>
      <c r="H87" s="166"/>
      <c r="I87" s="167"/>
      <c r="J87" s="166"/>
      <c r="K87" s="541">
        <f>Заполнить!H21</f>
        <v>0</v>
      </c>
      <c r="L87" s="541"/>
      <c r="M87" s="541"/>
      <c r="N87" s="6"/>
      <c r="O87" s="6"/>
      <c r="P87" s="6"/>
    </row>
    <row r="88" spans="1:16" ht="12.75" customHeight="1" hidden="1">
      <c r="A88" s="164"/>
      <c r="B88" s="164"/>
      <c r="C88" s="542" t="s">
        <v>7</v>
      </c>
      <c r="D88" s="542"/>
      <c r="E88" s="542"/>
      <c r="F88" s="542"/>
      <c r="G88" s="542"/>
      <c r="H88" s="169"/>
      <c r="I88" s="168" t="s">
        <v>8</v>
      </c>
      <c r="J88" s="169"/>
      <c r="K88" s="542" t="s">
        <v>48</v>
      </c>
      <c r="L88" s="542"/>
      <c r="M88" s="542"/>
      <c r="N88" s="6"/>
      <c r="O88" s="6"/>
      <c r="P88" s="6"/>
    </row>
    <row r="89" spans="1:16" ht="12.75" customHeight="1" hidden="1">
      <c r="A89" s="164"/>
      <c r="B89" s="164"/>
      <c r="C89" s="540">
        <f>Заполнить!B22</f>
        <v>0</v>
      </c>
      <c r="D89" s="540"/>
      <c r="E89" s="540"/>
      <c r="F89" s="540"/>
      <c r="G89" s="540"/>
      <c r="H89" s="166"/>
      <c r="I89" s="167"/>
      <c r="J89" s="166"/>
      <c r="K89" s="541">
        <f>Заполнить!H22</f>
        <v>0</v>
      </c>
      <c r="L89" s="541"/>
      <c r="M89" s="541"/>
      <c r="N89" s="6"/>
      <c r="O89" s="6"/>
      <c r="P89" s="6"/>
    </row>
    <row r="90" spans="1:16" ht="12.75" customHeight="1" hidden="1">
      <c r="A90" s="164"/>
      <c r="B90" s="164"/>
      <c r="C90" s="542" t="s">
        <v>7</v>
      </c>
      <c r="D90" s="542"/>
      <c r="E90" s="542"/>
      <c r="F90" s="542"/>
      <c r="G90" s="542"/>
      <c r="H90" s="169"/>
      <c r="I90" s="168" t="s">
        <v>8</v>
      </c>
      <c r="J90" s="169"/>
      <c r="K90" s="542" t="s">
        <v>48</v>
      </c>
      <c r="L90" s="542"/>
      <c r="M90" s="542"/>
      <c r="N90" s="6"/>
      <c r="O90" s="6"/>
      <c r="P90" s="6"/>
    </row>
    <row r="91" spans="1:16" ht="12.75" customHeight="1" hidden="1">
      <c r="A91" s="164"/>
      <c r="B91" s="164"/>
      <c r="C91" s="540">
        <f>Заполнить!B23</f>
        <v>0</v>
      </c>
      <c r="D91" s="540"/>
      <c r="E91" s="540"/>
      <c r="F91" s="540"/>
      <c r="G91" s="540"/>
      <c r="H91" s="166"/>
      <c r="I91" s="167"/>
      <c r="J91" s="166"/>
      <c r="K91" s="541">
        <f>Заполнить!H23</f>
        <v>0</v>
      </c>
      <c r="L91" s="541"/>
      <c r="M91" s="541"/>
      <c r="N91" s="6"/>
      <c r="O91" s="6"/>
      <c r="P91" s="6"/>
    </row>
    <row r="92" spans="1:16" ht="12.75" customHeight="1" hidden="1">
      <c r="A92" s="164"/>
      <c r="B92" s="164"/>
      <c r="C92" s="542" t="s">
        <v>7</v>
      </c>
      <c r="D92" s="542"/>
      <c r="E92" s="542"/>
      <c r="F92" s="542"/>
      <c r="G92" s="542"/>
      <c r="H92" s="169"/>
      <c r="I92" s="168" t="s">
        <v>8</v>
      </c>
      <c r="J92" s="169"/>
      <c r="K92" s="542" t="s">
        <v>48</v>
      </c>
      <c r="L92" s="542"/>
      <c r="M92" s="542"/>
      <c r="N92" s="6"/>
      <c r="O92" s="6"/>
      <c r="P92" s="6"/>
    </row>
    <row r="93" spans="1:16" ht="12.75" customHeight="1" hidden="1">
      <c r="A93" s="164"/>
      <c r="B93" s="164"/>
      <c r="C93" s="540">
        <f>Заполнить!B24</f>
        <v>0</v>
      </c>
      <c r="D93" s="540"/>
      <c r="E93" s="540"/>
      <c r="F93" s="540"/>
      <c r="G93" s="540"/>
      <c r="H93" s="166"/>
      <c r="I93" s="167"/>
      <c r="J93" s="166"/>
      <c r="K93" s="541">
        <f>Заполнить!H24</f>
        <v>0</v>
      </c>
      <c r="L93" s="541"/>
      <c r="M93" s="541"/>
      <c r="N93" s="6"/>
      <c r="O93" s="6"/>
      <c r="P93" s="6"/>
    </row>
    <row r="94" spans="1:16" ht="12.75" customHeight="1" hidden="1">
      <c r="A94" s="164"/>
      <c r="B94" s="164"/>
      <c r="C94" s="542" t="s">
        <v>7</v>
      </c>
      <c r="D94" s="542"/>
      <c r="E94" s="542"/>
      <c r="F94" s="542"/>
      <c r="G94" s="542"/>
      <c r="H94" s="169"/>
      <c r="I94" s="168" t="s">
        <v>8</v>
      </c>
      <c r="J94" s="169"/>
      <c r="K94" s="542" t="s">
        <v>48</v>
      </c>
      <c r="L94" s="542"/>
      <c r="M94" s="542"/>
      <c r="N94" s="6"/>
      <c r="O94" s="6"/>
      <c r="P94" s="6"/>
    </row>
    <row r="95" spans="1:16" ht="12.75" customHeight="1" hidden="1">
      <c r="A95" s="164"/>
      <c r="B95" s="164"/>
      <c r="C95" s="540">
        <f>Заполнить!B25</f>
        <v>0</v>
      </c>
      <c r="D95" s="540"/>
      <c r="E95" s="540"/>
      <c r="F95" s="540"/>
      <c r="G95" s="540"/>
      <c r="H95" s="166"/>
      <c r="I95" s="167"/>
      <c r="J95" s="166"/>
      <c r="K95" s="541">
        <f>Заполнить!H25</f>
        <v>0</v>
      </c>
      <c r="L95" s="541"/>
      <c r="M95" s="541"/>
      <c r="N95" s="6"/>
      <c r="O95" s="6"/>
      <c r="P95" s="6"/>
    </row>
    <row r="96" spans="1:16" ht="12.75" customHeight="1" hidden="1">
      <c r="A96" s="164"/>
      <c r="B96" s="164"/>
      <c r="C96" s="542" t="s">
        <v>7</v>
      </c>
      <c r="D96" s="542"/>
      <c r="E96" s="542"/>
      <c r="F96" s="542"/>
      <c r="G96" s="542"/>
      <c r="H96" s="169"/>
      <c r="I96" s="168" t="s">
        <v>8</v>
      </c>
      <c r="J96" s="169"/>
      <c r="K96" s="542" t="s">
        <v>48</v>
      </c>
      <c r="L96" s="542"/>
      <c r="M96" s="542"/>
      <c r="N96" s="6"/>
      <c r="O96" s="6"/>
      <c r="P96" s="6"/>
    </row>
    <row r="97" spans="1:16" ht="12.75" customHeight="1" hidden="1">
      <c r="A97" s="164"/>
      <c r="B97" s="164"/>
      <c r="C97" s="540">
        <f>Заполнить!B26</f>
        <v>0</v>
      </c>
      <c r="D97" s="540"/>
      <c r="E97" s="540"/>
      <c r="F97" s="540"/>
      <c r="G97" s="540"/>
      <c r="H97" s="166"/>
      <c r="I97" s="167"/>
      <c r="J97" s="166"/>
      <c r="K97" s="541">
        <f>Заполнить!H26</f>
        <v>0</v>
      </c>
      <c r="L97" s="541"/>
      <c r="M97" s="541"/>
      <c r="N97" s="6"/>
      <c r="O97" s="6"/>
      <c r="P97" s="6"/>
    </row>
    <row r="98" spans="1:13" ht="12.75" hidden="1">
      <c r="A98" s="161"/>
      <c r="B98" s="161"/>
      <c r="C98" s="542" t="s">
        <v>7</v>
      </c>
      <c r="D98" s="542"/>
      <c r="E98" s="542"/>
      <c r="F98" s="542"/>
      <c r="G98" s="542"/>
      <c r="H98" s="169"/>
      <c r="I98" s="168" t="s">
        <v>8</v>
      </c>
      <c r="J98" s="169"/>
      <c r="K98" s="542" t="s">
        <v>48</v>
      </c>
      <c r="L98" s="542"/>
      <c r="M98" s="542"/>
    </row>
    <row r="99" spans="1:16" ht="15.75" customHeight="1">
      <c r="A99" s="522" t="str">
        <f>CONCATENATE("Усі цінності, пронумеровані в цьому інвентаризаційному описі з №",A42," до №",A50,",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№9,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99" s="522"/>
      <c r="C99" s="522"/>
      <c r="D99" s="522"/>
      <c r="E99" s="522"/>
      <c r="F99" s="522"/>
      <c r="G99" s="522"/>
      <c r="H99" s="522"/>
      <c r="I99" s="522"/>
      <c r="J99" s="522"/>
      <c r="K99" s="522"/>
      <c r="L99" s="522"/>
      <c r="M99" s="522"/>
      <c r="N99" s="522"/>
      <c r="O99" s="522"/>
      <c r="P99" s="522"/>
    </row>
    <row r="100" spans="1:16" ht="15.75" customHeight="1">
      <c r="A100" s="522"/>
      <c r="B100" s="522"/>
      <c r="C100" s="522"/>
      <c r="D100" s="522"/>
      <c r="E100" s="522"/>
      <c r="F100" s="522"/>
      <c r="G100" s="522"/>
      <c r="H100" s="522"/>
      <c r="I100" s="522"/>
      <c r="J100" s="522"/>
      <c r="K100" s="522"/>
      <c r="L100" s="522"/>
      <c r="M100" s="522"/>
      <c r="N100" s="522"/>
      <c r="O100" s="522"/>
      <c r="P100" s="522"/>
    </row>
    <row r="101" ht="30.75" customHeight="1">
      <c r="A101" s="17" t="s">
        <v>6</v>
      </c>
    </row>
    <row r="102" spans="1:12" ht="12.75">
      <c r="A102" s="2" t="str">
        <f>Заполнить!B6</f>
        <v>«21» грудня 2019 р. №</v>
      </c>
      <c r="C102" s="543">
        <f>C23</f>
        <v>0</v>
      </c>
      <c r="D102" s="543"/>
      <c r="E102" s="543"/>
      <c r="F102" s="543"/>
      <c r="H102" s="25"/>
      <c r="J102" s="544">
        <f>I23</f>
        <v>0</v>
      </c>
      <c r="K102" s="544"/>
      <c r="L102" s="544"/>
    </row>
    <row r="103" spans="1:12" ht="12.75">
      <c r="A103" s="3"/>
      <c r="C103" s="518" t="s">
        <v>143</v>
      </c>
      <c r="D103" s="518"/>
      <c r="E103" s="518"/>
      <c r="F103" s="518"/>
      <c r="H103" s="95" t="s">
        <v>142</v>
      </c>
      <c r="J103" s="518" t="s">
        <v>48</v>
      </c>
      <c r="K103" s="518"/>
      <c r="L103" s="518"/>
    </row>
    <row r="104" spans="1:12" ht="15.75">
      <c r="A104" s="6" t="s">
        <v>270</v>
      </c>
      <c r="D104" s="543">
        <f>Заполнить!B18</f>
        <v>0</v>
      </c>
      <c r="E104" s="543"/>
      <c r="F104" s="543"/>
      <c r="H104" s="96"/>
      <c r="J104" s="546">
        <f>Заполнить!H18</f>
        <v>0</v>
      </c>
      <c r="K104" s="546"/>
      <c r="L104" s="546"/>
    </row>
    <row r="105" spans="4:12" ht="12.75">
      <c r="D105" s="525" t="s">
        <v>7</v>
      </c>
      <c r="E105" s="525"/>
      <c r="F105" s="525"/>
      <c r="H105" s="95" t="s">
        <v>8</v>
      </c>
      <c r="J105" s="518" t="s">
        <v>48</v>
      </c>
      <c r="K105" s="518"/>
      <c r="L105" s="518"/>
    </row>
    <row r="106" ht="15.75">
      <c r="A106" s="6" t="s">
        <v>37</v>
      </c>
    </row>
    <row r="107" spans="1:12" ht="12.75">
      <c r="A107" s="2" t="str">
        <f>Заполнить!B6</f>
        <v>«21» грудня 2019 р. №</v>
      </c>
      <c r="C107" s="546"/>
      <c r="D107" s="546"/>
      <c r="E107" s="546"/>
      <c r="F107" s="546"/>
      <c r="H107" s="25"/>
      <c r="J107" s="544"/>
      <c r="K107" s="544"/>
      <c r="L107" s="544"/>
    </row>
    <row r="108" spans="1:12" ht="12.75">
      <c r="A108" s="3" t="s">
        <v>38</v>
      </c>
      <c r="C108" s="525" t="s">
        <v>7</v>
      </c>
      <c r="D108" s="525"/>
      <c r="E108" s="525"/>
      <c r="F108" s="525"/>
      <c r="H108" s="95" t="s">
        <v>8</v>
      </c>
      <c r="J108" s="545" t="s">
        <v>48</v>
      </c>
      <c r="K108" s="545"/>
      <c r="L108" s="545"/>
    </row>
    <row r="109" ht="12.75">
      <c r="A109" s="3" t="s">
        <v>39</v>
      </c>
    </row>
    <row r="110" ht="12.75">
      <c r="A110" s="22" t="s">
        <v>40</v>
      </c>
    </row>
  </sheetData>
  <sheetProtection/>
  <mergeCells count="116">
    <mergeCell ref="A4:D4"/>
    <mergeCell ref="A5:D5"/>
    <mergeCell ref="A7:P7"/>
    <mergeCell ref="A8:P8"/>
    <mergeCell ref="A9:P9"/>
    <mergeCell ref="A11:P11"/>
    <mergeCell ref="A12:P12"/>
    <mergeCell ref="A13:P13"/>
    <mergeCell ref="A14:P14"/>
    <mergeCell ref="B16:D16"/>
    <mergeCell ref="A17:D17"/>
    <mergeCell ref="A15:B15"/>
    <mergeCell ref="A19:P19"/>
    <mergeCell ref="A20:P21"/>
    <mergeCell ref="A23:B23"/>
    <mergeCell ref="C23:E23"/>
    <mergeCell ref="I23:K23"/>
    <mergeCell ref="A30:P31"/>
    <mergeCell ref="A35:C35"/>
    <mergeCell ref="A36:A40"/>
    <mergeCell ref="B36:B40"/>
    <mergeCell ref="C36:C40"/>
    <mergeCell ref="D36:F37"/>
    <mergeCell ref="G36:G40"/>
    <mergeCell ref="H36:I38"/>
    <mergeCell ref="J36:J40"/>
    <mergeCell ref="K36:O38"/>
    <mergeCell ref="P36:P40"/>
    <mergeCell ref="Q36:Q37"/>
    <mergeCell ref="D38:D40"/>
    <mergeCell ref="E38:E40"/>
    <mergeCell ref="F38:F40"/>
    <mergeCell ref="H39:H40"/>
    <mergeCell ref="I39:I40"/>
    <mergeCell ref="K39:K40"/>
    <mergeCell ref="L39:L40"/>
    <mergeCell ref="M39:M40"/>
    <mergeCell ref="N39:N40"/>
    <mergeCell ref="O39:O40"/>
    <mergeCell ref="Q39:Q40"/>
    <mergeCell ref="A51:G51"/>
    <mergeCell ref="A54:G54"/>
    <mergeCell ref="A55:G55"/>
    <mergeCell ref="C69:G69"/>
    <mergeCell ref="K69:M69"/>
    <mergeCell ref="C70:G70"/>
    <mergeCell ref="K70:M70"/>
    <mergeCell ref="C71:G71"/>
    <mergeCell ref="K71:M71"/>
    <mergeCell ref="C72:G72"/>
    <mergeCell ref="K72:M72"/>
    <mergeCell ref="C73:G73"/>
    <mergeCell ref="K73:M73"/>
    <mergeCell ref="C74:G74"/>
    <mergeCell ref="K74:M74"/>
    <mergeCell ref="C75:G75"/>
    <mergeCell ref="K75:M75"/>
    <mergeCell ref="C76:G76"/>
    <mergeCell ref="K76:M76"/>
    <mergeCell ref="C77:G77"/>
    <mergeCell ref="K77:M77"/>
    <mergeCell ref="C78:G78"/>
    <mergeCell ref="K78:M78"/>
    <mergeCell ref="C79:G79"/>
    <mergeCell ref="K79:M79"/>
    <mergeCell ref="C80:G80"/>
    <mergeCell ref="K80:M80"/>
    <mergeCell ref="C81:G81"/>
    <mergeCell ref="K81:M81"/>
    <mergeCell ref="C82:G82"/>
    <mergeCell ref="K82:M82"/>
    <mergeCell ref="C83:G83"/>
    <mergeCell ref="K83:M83"/>
    <mergeCell ref="C84:G84"/>
    <mergeCell ref="K84:M84"/>
    <mergeCell ref="C85:G85"/>
    <mergeCell ref="K85:M85"/>
    <mergeCell ref="C86:G86"/>
    <mergeCell ref="K86:M86"/>
    <mergeCell ref="C87:G87"/>
    <mergeCell ref="K87:M87"/>
    <mergeCell ref="C88:G88"/>
    <mergeCell ref="K88:M88"/>
    <mergeCell ref="C89:G89"/>
    <mergeCell ref="K89:M89"/>
    <mergeCell ref="C90:G90"/>
    <mergeCell ref="K90:M90"/>
    <mergeCell ref="C91:G91"/>
    <mergeCell ref="K91:M91"/>
    <mergeCell ref="C92:G92"/>
    <mergeCell ref="K92:M92"/>
    <mergeCell ref="C93:G93"/>
    <mergeCell ref="K93:M93"/>
    <mergeCell ref="C94:G94"/>
    <mergeCell ref="K94:M94"/>
    <mergeCell ref="C95:G95"/>
    <mergeCell ref="K95:M95"/>
    <mergeCell ref="C96:G96"/>
    <mergeCell ref="K96:M96"/>
    <mergeCell ref="C97:G97"/>
    <mergeCell ref="K97:M97"/>
    <mergeCell ref="C98:G98"/>
    <mergeCell ref="K98:M98"/>
    <mergeCell ref="A99:P100"/>
    <mergeCell ref="C102:F102"/>
    <mergeCell ref="J102:L102"/>
    <mergeCell ref="C103:F103"/>
    <mergeCell ref="J103:L103"/>
    <mergeCell ref="C108:F108"/>
    <mergeCell ref="J108:L108"/>
    <mergeCell ref="D104:F104"/>
    <mergeCell ref="J104:L104"/>
    <mergeCell ref="D105:F105"/>
    <mergeCell ref="J105:L105"/>
    <mergeCell ref="C107:F107"/>
    <mergeCell ref="J107:L107"/>
  </mergeCells>
  <dataValidations count="1">
    <dataValidation type="list" allowBlank="1" showInputMessage="1" showErrorMessage="1" sqref="A13:P13">
      <formula1>oz</formula1>
    </dataValidation>
  </dataValidations>
  <printOptions/>
  <pageMargins left="0.31496062992125984" right="0.31496062992125984" top="0.34" bottom="0.16" header="0.2" footer="0.16"/>
  <pageSetup horizontalDpi="600" verticalDpi="600" orientation="landscape" paperSize="9" scale="78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8"/>
  <dimension ref="A3:S110"/>
  <sheetViews>
    <sheetView workbookViewId="0" topLeftCell="A56">
      <selection activeCell="B101" sqref="B101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2.375" style="1" bestFit="1" customWidth="1"/>
    <col min="6" max="6" width="9.125" style="1" customWidth="1"/>
    <col min="7" max="7" width="7.125" style="1" customWidth="1"/>
    <col min="8" max="8" width="9.125" style="1" customWidth="1"/>
    <col min="9" max="9" width="11.75390625" style="1" customWidth="1"/>
    <col min="10" max="11" width="9.125" style="1" customWidth="1"/>
    <col min="12" max="12" width="12.375" style="1" customWidth="1"/>
    <col min="13" max="15" width="9.125" style="1" customWidth="1"/>
    <col min="16" max="16" width="13.125" style="1" customWidth="1"/>
    <col min="17" max="19" width="9.125" style="1" customWidth="1"/>
    <col min="20" max="16384" width="9.125" style="1" customWidth="1"/>
  </cols>
  <sheetData>
    <row r="1" ht="12.75"/>
    <row r="2" ht="12.75"/>
    <row r="3" ht="15">
      <c r="K3" s="24" t="s">
        <v>45</v>
      </c>
    </row>
    <row r="4" spans="1:12" ht="15" customHeight="1">
      <c r="A4" s="517" t="str">
        <f>Заполнить!$B$3</f>
        <v>Петрівська селищна рада</v>
      </c>
      <c r="B4" s="517"/>
      <c r="C4" s="517"/>
      <c r="D4" s="517"/>
      <c r="K4" s="24" t="s">
        <v>46</v>
      </c>
      <c r="L4" s="23"/>
    </row>
    <row r="5" spans="1:12" ht="15" customHeight="1">
      <c r="A5" s="518" t="s">
        <v>47</v>
      </c>
      <c r="B5" s="518"/>
      <c r="C5" s="518"/>
      <c r="D5" s="518"/>
      <c r="K5" s="13" t="s">
        <v>98</v>
      </c>
      <c r="L5" s="23"/>
    </row>
    <row r="6" ht="15" customHeight="1">
      <c r="L6" s="23"/>
    </row>
    <row r="7" spans="1:16" ht="20.25">
      <c r="A7" s="519" t="s">
        <v>1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</row>
    <row r="8" spans="1:16" ht="15.75">
      <c r="A8" s="520" t="s">
        <v>2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</row>
    <row r="9" spans="1:16" ht="15.75">
      <c r="A9" s="521" t="str">
        <f>Заполнить!$B$6</f>
        <v>«21» грудня 2019 р. №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</row>
    <row r="11" spans="1:16" ht="15.75">
      <c r="A11" s="522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«21» грудня 2019 р. №  виконано знімання фактичних залишків </v>
      </c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</row>
    <row r="12" spans="1:16" ht="15.75">
      <c r="A12" s="522" t="s">
        <v>426</v>
      </c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</row>
    <row r="13" spans="1:16" ht="31.5" customHeight="1">
      <c r="A13" s="523" t="s">
        <v>549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</row>
    <row r="14" spans="1:16" s="30" customFormat="1" ht="12.75">
      <c r="A14" s="518" t="s">
        <v>65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</row>
    <row r="15" spans="1:16" s="30" customFormat="1" ht="15.75">
      <c r="A15" s="524" t="s">
        <v>537</v>
      </c>
      <c r="B15" s="524"/>
      <c r="C15" s="192" t="str">
        <f>Заполнить!B2</f>
        <v>смт Балахівка, вул. Центральна, 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s="30" customFormat="1" ht="15.75">
      <c r="A16" s="94"/>
      <c r="B16" s="525" t="s">
        <v>269</v>
      </c>
      <c r="C16" s="525"/>
      <c r="D16" s="525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4" ht="15.75">
      <c r="A17" s="526" t="str">
        <f>CONCATENATE("станом на ",Заполнить!$B$7)</f>
        <v>станом на </v>
      </c>
      <c r="B17" s="526"/>
      <c r="C17" s="526"/>
      <c r="D17" s="526"/>
    </row>
    <row r="19" spans="1:16" ht="13.5" customHeight="1">
      <c r="A19" s="527" t="s">
        <v>4</v>
      </c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</row>
    <row r="20" spans="1:16" ht="12.75">
      <c r="A20" s="528" t="s">
        <v>5</v>
      </c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</row>
    <row r="21" spans="1:16" ht="18" customHeight="1">
      <c r="A21" s="528"/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529" t="s">
        <v>6</v>
      </c>
      <c r="B23" s="529"/>
      <c r="C23" s="530">
        <f>Заполнить!B13</f>
        <v>0</v>
      </c>
      <c r="D23" s="530"/>
      <c r="E23" s="530"/>
      <c r="F23" s="26"/>
      <c r="G23" s="73"/>
      <c r="H23" s="26"/>
      <c r="I23" s="530">
        <f>Заполнить!H13</f>
        <v>0</v>
      </c>
      <c r="J23" s="530"/>
      <c r="K23" s="530"/>
      <c r="L23" s="26"/>
      <c r="M23" s="26"/>
      <c r="N23" s="26"/>
      <c r="O23" s="26"/>
      <c r="P23" s="26"/>
    </row>
    <row r="24" spans="1:19" s="28" customFormat="1" ht="11.25">
      <c r="A24" s="27"/>
      <c r="B24" s="27"/>
      <c r="D24" s="27" t="s">
        <v>7</v>
      </c>
      <c r="F24" s="27"/>
      <c r="G24" s="27" t="s">
        <v>8</v>
      </c>
      <c r="H24" s="27"/>
      <c r="I24" s="27"/>
      <c r="J24" s="28" t="s">
        <v>48</v>
      </c>
      <c r="K24" s="27"/>
      <c r="L24" s="27"/>
      <c r="M24" s="27"/>
      <c r="N24" s="27"/>
      <c r="O24" s="27"/>
      <c r="P24" s="27"/>
      <c r="S24" s="108"/>
    </row>
    <row r="25" spans="2:16" ht="8.25" customHeight="1">
      <c r="B25" s="26"/>
      <c r="D25" s="26"/>
      <c r="E25" s="26" t="s">
        <v>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2:16" ht="15.75">
      <c r="B26" s="80" t="s">
        <v>49</v>
      </c>
      <c r="C26" s="29" t="str">
        <f>CONCATENATE("розпочата ",Заполнить!$B$8)</f>
        <v>розпочата 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5.75">
      <c r="A27" s="26"/>
      <c r="B27" s="26"/>
      <c r="C27" s="4" t="str">
        <f>CONCATENATE("закінчена ",Заполнить!$B$9)</f>
        <v>закінчена 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8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ht="3" customHeight="1">
      <c r="A29" s="1" t="s">
        <v>41</v>
      </c>
    </row>
    <row r="30" spans="1:16" ht="12.75" customHeight="1">
      <c r="A30" s="531" t="s">
        <v>42</v>
      </c>
      <c r="B30" s="531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</row>
    <row r="31" spans="1:16" ht="12.75">
      <c r="A31" s="531"/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</row>
    <row r="32" ht="12.75">
      <c r="A32" s="15" t="s">
        <v>43</v>
      </c>
    </row>
    <row r="33" ht="9" customHeight="1"/>
    <row r="34" ht="12.75" hidden="1"/>
    <row r="35" spans="1:9" ht="15" customHeight="1">
      <c r="A35" s="532" t="s">
        <v>44</v>
      </c>
      <c r="B35" s="532"/>
      <c r="C35" s="532"/>
      <c r="D35" s="7"/>
      <c r="E35" s="7"/>
      <c r="F35" s="7"/>
      <c r="G35" s="7"/>
      <c r="H35" s="7"/>
      <c r="I35" s="7"/>
    </row>
    <row r="36" spans="1:17" ht="12.75">
      <c r="A36" s="533" t="s">
        <v>23</v>
      </c>
      <c r="B36" s="533" t="s">
        <v>24</v>
      </c>
      <c r="C36" s="533" t="s">
        <v>25</v>
      </c>
      <c r="D36" s="533" t="s">
        <v>10</v>
      </c>
      <c r="E36" s="533"/>
      <c r="F36" s="533"/>
      <c r="G36" s="533" t="s">
        <v>11</v>
      </c>
      <c r="H36" s="533" t="s">
        <v>12</v>
      </c>
      <c r="I36" s="533"/>
      <c r="J36" s="533" t="s">
        <v>34</v>
      </c>
      <c r="K36" s="533" t="s">
        <v>36</v>
      </c>
      <c r="L36" s="533"/>
      <c r="M36" s="533"/>
      <c r="N36" s="533"/>
      <c r="O36" s="533"/>
      <c r="P36" s="533" t="s">
        <v>13</v>
      </c>
      <c r="Q36" s="534"/>
    </row>
    <row r="37" spans="1:17" ht="12.75">
      <c r="A37" s="533"/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4"/>
    </row>
    <row r="38" spans="1:17" ht="12.75">
      <c r="A38" s="533"/>
      <c r="B38" s="533"/>
      <c r="C38" s="533"/>
      <c r="D38" s="535" t="s">
        <v>26</v>
      </c>
      <c r="E38" s="535" t="s">
        <v>14</v>
      </c>
      <c r="F38" s="535" t="s">
        <v>15</v>
      </c>
      <c r="G38" s="533"/>
      <c r="H38" s="533"/>
      <c r="I38" s="533"/>
      <c r="J38" s="533"/>
      <c r="K38" s="533"/>
      <c r="L38" s="533"/>
      <c r="M38" s="533"/>
      <c r="N38" s="533"/>
      <c r="O38" s="533"/>
      <c r="P38" s="533"/>
      <c r="Q38" s="9"/>
    </row>
    <row r="39" spans="1:17" ht="61.5" customHeight="1">
      <c r="A39" s="533"/>
      <c r="B39" s="533"/>
      <c r="C39" s="533"/>
      <c r="D39" s="535"/>
      <c r="E39" s="535"/>
      <c r="F39" s="535"/>
      <c r="G39" s="533"/>
      <c r="H39" s="535" t="s">
        <v>16</v>
      </c>
      <c r="I39" s="535" t="s">
        <v>17</v>
      </c>
      <c r="J39" s="533"/>
      <c r="K39" s="535" t="s">
        <v>16</v>
      </c>
      <c r="L39" s="535" t="s">
        <v>18</v>
      </c>
      <c r="M39" s="535" t="s">
        <v>27</v>
      </c>
      <c r="N39" s="535" t="s">
        <v>19</v>
      </c>
      <c r="O39" s="535" t="s">
        <v>20</v>
      </c>
      <c r="P39" s="533"/>
      <c r="Q39" s="534"/>
    </row>
    <row r="40" spans="1:17" ht="12.75">
      <c r="A40" s="533"/>
      <c r="B40" s="533"/>
      <c r="C40" s="533"/>
      <c r="D40" s="535"/>
      <c r="E40" s="535"/>
      <c r="F40" s="535"/>
      <c r="G40" s="533"/>
      <c r="H40" s="535"/>
      <c r="I40" s="535"/>
      <c r="J40" s="533"/>
      <c r="K40" s="535"/>
      <c r="L40" s="535"/>
      <c r="M40" s="535"/>
      <c r="N40" s="535"/>
      <c r="O40" s="535"/>
      <c r="P40" s="533"/>
      <c r="Q40" s="534"/>
    </row>
    <row r="41" spans="1:17" ht="12.75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1">
        <v>6</v>
      </c>
      <c r="G41" s="11">
        <v>7</v>
      </c>
      <c r="H41" s="11">
        <v>8</v>
      </c>
      <c r="I41" s="11">
        <v>9</v>
      </c>
      <c r="J41" s="11">
        <v>10</v>
      </c>
      <c r="K41" s="11">
        <v>11</v>
      </c>
      <c r="L41" s="11">
        <v>12</v>
      </c>
      <c r="M41" s="11">
        <v>13</v>
      </c>
      <c r="N41" s="11">
        <v>14</v>
      </c>
      <c r="O41" s="11">
        <v>15</v>
      </c>
      <c r="P41" s="11">
        <v>16</v>
      </c>
      <c r="Q41" s="9"/>
    </row>
    <row r="42" spans="1:17" ht="12.75">
      <c r="A42" s="10">
        <v>1</v>
      </c>
      <c r="B42" s="188" t="s">
        <v>542</v>
      </c>
      <c r="C42" s="200">
        <v>2012</v>
      </c>
      <c r="D42" s="189"/>
      <c r="E42" s="12"/>
      <c r="F42" s="12"/>
      <c r="G42" s="10" t="s">
        <v>533</v>
      </c>
      <c r="H42" s="190"/>
      <c r="I42" s="191"/>
      <c r="J42" s="12"/>
      <c r="K42" s="190"/>
      <c r="L42" s="191"/>
      <c r="M42" s="201"/>
      <c r="N42" s="20">
        <f>L42-M42</f>
        <v>0</v>
      </c>
      <c r="O42" s="18"/>
      <c r="P42" s="12"/>
      <c r="Q42" s="9"/>
    </row>
    <row r="43" spans="1:17" ht="12.75">
      <c r="A43" s="10"/>
      <c r="B43" s="188"/>
      <c r="C43" s="198"/>
      <c r="D43" s="189"/>
      <c r="E43" s="12"/>
      <c r="F43" s="12"/>
      <c r="G43" s="10"/>
      <c r="H43" s="190"/>
      <c r="I43" s="191"/>
      <c r="J43" s="12"/>
      <c r="K43" s="190"/>
      <c r="L43" s="191"/>
      <c r="M43" s="199"/>
      <c r="N43" s="20"/>
      <c r="O43" s="18"/>
      <c r="P43" s="12"/>
      <c r="Q43" s="9"/>
    </row>
    <row r="44" spans="1:17" ht="12.75">
      <c r="A44" s="10"/>
      <c r="B44" s="188"/>
      <c r="C44" s="198"/>
      <c r="D44" s="189"/>
      <c r="E44" s="12"/>
      <c r="F44" s="12"/>
      <c r="G44" s="10"/>
      <c r="H44" s="190"/>
      <c r="I44" s="191"/>
      <c r="J44" s="12"/>
      <c r="K44" s="190"/>
      <c r="L44" s="191"/>
      <c r="M44" s="199"/>
      <c r="N44" s="20"/>
      <c r="O44" s="18"/>
      <c r="P44" s="12"/>
      <c r="Q44" s="9"/>
    </row>
    <row r="45" spans="1:17" ht="12.75">
      <c r="A45" s="10"/>
      <c r="B45" s="188"/>
      <c r="C45" s="198"/>
      <c r="D45" s="189"/>
      <c r="E45" s="12"/>
      <c r="F45" s="12"/>
      <c r="G45" s="10"/>
      <c r="H45" s="190"/>
      <c r="I45" s="191"/>
      <c r="J45" s="12"/>
      <c r="K45" s="190"/>
      <c r="L45" s="191"/>
      <c r="M45" s="199"/>
      <c r="N45" s="20"/>
      <c r="O45" s="18"/>
      <c r="P45" s="12"/>
      <c r="Q45" s="9"/>
    </row>
    <row r="46" spans="1:17" ht="12.75">
      <c r="A46" s="10"/>
      <c r="B46" s="188"/>
      <c r="C46" s="189"/>
      <c r="D46" s="189"/>
      <c r="E46" s="12"/>
      <c r="F46" s="12"/>
      <c r="G46" s="10"/>
      <c r="H46" s="190"/>
      <c r="I46" s="191"/>
      <c r="J46" s="12"/>
      <c r="K46" s="190"/>
      <c r="L46" s="191"/>
      <c r="M46" s="199"/>
      <c r="N46" s="20"/>
      <c r="O46" s="18"/>
      <c r="P46" s="12"/>
      <c r="Q46" s="9"/>
    </row>
    <row r="47" spans="1:17" ht="12.75">
      <c r="A47" s="10"/>
      <c r="B47" s="188"/>
      <c r="C47" s="189"/>
      <c r="D47" s="189"/>
      <c r="E47" s="12"/>
      <c r="F47" s="12"/>
      <c r="G47" s="10"/>
      <c r="H47" s="190"/>
      <c r="I47" s="191"/>
      <c r="J47" s="12"/>
      <c r="K47" s="190"/>
      <c r="L47" s="191"/>
      <c r="M47" s="199"/>
      <c r="N47" s="20"/>
      <c r="O47" s="18"/>
      <c r="P47" s="12"/>
      <c r="Q47" s="9"/>
    </row>
    <row r="48" spans="1:17" ht="12.75">
      <c r="A48" s="10"/>
      <c r="B48" s="188"/>
      <c r="C48" s="198"/>
      <c r="D48" s="189"/>
      <c r="E48" s="12"/>
      <c r="F48" s="12"/>
      <c r="G48" s="10"/>
      <c r="H48" s="190"/>
      <c r="I48" s="191"/>
      <c r="J48" s="12"/>
      <c r="K48" s="190"/>
      <c r="L48" s="191"/>
      <c r="M48" s="199"/>
      <c r="N48" s="20"/>
      <c r="O48" s="18"/>
      <c r="P48" s="12"/>
      <c r="Q48" s="9"/>
    </row>
    <row r="49" spans="1:17" ht="12.75">
      <c r="A49" s="10"/>
      <c r="B49" s="188"/>
      <c r="C49" s="198"/>
      <c r="D49" s="189"/>
      <c r="E49" s="12"/>
      <c r="F49" s="12"/>
      <c r="G49" s="10"/>
      <c r="H49" s="190"/>
      <c r="I49" s="191"/>
      <c r="J49" s="12"/>
      <c r="K49" s="190"/>
      <c r="L49" s="191"/>
      <c r="M49" s="199"/>
      <c r="N49" s="20"/>
      <c r="O49" s="18"/>
      <c r="P49" s="12"/>
      <c r="Q49" s="9"/>
    </row>
    <row r="50" spans="1:17" ht="12.75">
      <c r="A50" s="10"/>
      <c r="B50" s="188"/>
      <c r="C50" s="198"/>
      <c r="D50" s="189"/>
      <c r="E50" s="12"/>
      <c r="F50" s="12"/>
      <c r="G50" s="10"/>
      <c r="H50" s="190"/>
      <c r="I50" s="191"/>
      <c r="J50" s="12"/>
      <c r="K50" s="190"/>
      <c r="L50" s="191"/>
      <c r="M50" s="199"/>
      <c r="N50" s="20"/>
      <c r="O50" s="18"/>
      <c r="P50" s="12"/>
      <c r="Q50" s="9"/>
    </row>
    <row r="51" spans="1:17" ht="12.75">
      <c r="A51" s="536" t="s">
        <v>465</v>
      </c>
      <c r="B51" s="536"/>
      <c r="C51" s="536"/>
      <c r="D51" s="536"/>
      <c r="E51" s="536"/>
      <c r="F51" s="536"/>
      <c r="G51" s="537"/>
      <c r="H51" s="19">
        <f>SUM(H42:H50)</f>
        <v>0</v>
      </c>
      <c r="I51" s="21">
        <f>SUM(I42:I50)</f>
        <v>0</v>
      </c>
      <c r="J51" s="154"/>
      <c r="K51" s="19">
        <f>SUM(K42:K50)</f>
        <v>0</v>
      </c>
      <c r="L51" s="21">
        <f>SUM(L42:L50)</f>
        <v>0</v>
      </c>
      <c r="M51" s="21">
        <f>SUM(M42:M50)</f>
        <v>0</v>
      </c>
      <c r="N51" s="21">
        <f>SUM(N42:N50)</f>
        <v>0</v>
      </c>
      <c r="O51" s="155"/>
      <c r="P51" s="122"/>
      <c r="Q51" s="9"/>
    </row>
    <row r="52" spans="1:17" ht="12.75">
      <c r="A52" s="1" t="e">
        <f>CONCATENATE("Число порядкових номерів на сторінці: ",ЧислоПрописом(COUNTA(A42:A50)),A54)</f>
        <v>#NAME?</v>
      </c>
      <c r="B52" s="122"/>
      <c r="C52" s="122"/>
      <c r="D52" s="122"/>
      <c r="E52" s="122"/>
      <c r="F52" s="122"/>
      <c r="G52" s="135" t="e">
        <f>CONCATENATE("Загальна кількість у натуральних вимірах фактично на сторінці: ",ЧислоПрописом(H51))</f>
        <v>#NAME?</v>
      </c>
      <c r="H52" s="155"/>
      <c r="I52" s="156"/>
      <c r="J52" s="154"/>
      <c r="K52" s="155"/>
      <c r="L52" s="156"/>
      <c r="M52" s="156"/>
      <c r="N52" s="156"/>
      <c r="O52" s="155"/>
      <c r="P52" s="122"/>
      <c r="Q52" s="9"/>
    </row>
    <row r="53" spans="2:17" ht="12.75">
      <c r="B53" s="132"/>
      <c r="C53" s="132"/>
      <c r="E53" s="122"/>
      <c r="G53" s="135" t="e">
        <f>CONCATENATE("Загальна кількість у натуральних вимірах за даними бухобліку на сторінці: ",ЧислоПрописом(K51))</f>
        <v>#NAME?</v>
      </c>
      <c r="H53" s="155"/>
      <c r="I53" s="156"/>
      <c r="J53" s="154"/>
      <c r="K53" s="155"/>
      <c r="L53" s="156"/>
      <c r="M53" s="156"/>
      <c r="N53" s="156"/>
      <c r="O53" s="155"/>
      <c r="P53" s="122"/>
      <c r="Q53" s="9"/>
    </row>
    <row r="54" spans="1:17" ht="12.75">
      <c r="A54" s="538"/>
      <c r="B54" s="538"/>
      <c r="C54" s="538"/>
      <c r="D54" s="538"/>
      <c r="E54" s="538"/>
      <c r="F54" s="538"/>
      <c r="G54" s="538"/>
      <c r="H54" s="185"/>
      <c r="I54" s="185"/>
      <c r="J54" s="185"/>
      <c r="K54" s="185"/>
      <c r="L54" s="185"/>
      <c r="M54" s="185"/>
      <c r="N54" s="185"/>
      <c r="O54" s="155"/>
      <c r="P54" s="122"/>
      <c r="Q54" s="9"/>
    </row>
    <row r="55" spans="1:17" ht="15.75">
      <c r="A55" s="539"/>
      <c r="B55" s="539"/>
      <c r="C55" s="539"/>
      <c r="D55" s="539"/>
      <c r="E55" s="539"/>
      <c r="F55" s="539"/>
      <c r="G55" s="539"/>
      <c r="H55" s="186"/>
      <c r="I55" s="187"/>
      <c r="J55" s="120"/>
      <c r="K55" s="186"/>
      <c r="L55" s="187"/>
      <c r="M55" s="187"/>
      <c r="N55" s="187"/>
      <c r="O55" s="155"/>
      <c r="P55" s="122"/>
      <c r="Q55" s="9"/>
    </row>
    <row r="56" spans="1:17" ht="12.75">
      <c r="A56" s="14"/>
      <c r="B56" s="122"/>
      <c r="C56" s="122"/>
      <c r="D56" s="122"/>
      <c r="E56" s="122"/>
      <c r="F56" s="122"/>
      <c r="G56" s="135"/>
      <c r="H56" s="155"/>
      <c r="I56" s="156"/>
      <c r="J56" s="154"/>
      <c r="K56" s="155"/>
      <c r="L56" s="156"/>
      <c r="M56" s="156"/>
      <c r="N56" s="156"/>
      <c r="O56" s="155"/>
      <c r="P56" s="122"/>
      <c r="Q56" s="9"/>
    </row>
    <row r="57" spans="1:17" ht="12.75">
      <c r="A57" s="14"/>
      <c r="B57" s="132"/>
      <c r="C57" s="132"/>
      <c r="D57" s="14"/>
      <c r="E57" s="122"/>
      <c r="F57" s="14"/>
      <c r="G57" s="135"/>
      <c r="H57" s="155"/>
      <c r="I57" s="156"/>
      <c r="J57" s="154"/>
      <c r="K57" s="155"/>
      <c r="L57" s="156"/>
      <c r="M57" s="156"/>
      <c r="N57" s="156"/>
      <c r="O57" s="155"/>
      <c r="P57" s="122"/>
      <c r="Q57" s="9"/>
    </row>
    <row r="58" spans="1:9" ht="15.75">
      <c r="A58" s="8"/>
      <c r="B58" s="14"/>
      <c r="C58" s="14"/>
      <c r="D58" s="14"/>
      <c r="E58" s="14"/>
      <c r="F58" s="14"/>
      <c r="G58" s="14"/>
      <c r="H58" s="14"/>
      <c r="I58" s="14"/>
    </row>
    <row r="59" spans="1:3" ht="15.75">
      <c r="A59" s="6" t="s">
        <v>35</v>
      </c>
      <c r="C59" s="4" t="e">
        <f>CONCATENATE("а) кількість порядкових номерів - ",ЧислоПрописом(COUNT(#REF!,#REF!,#REF!,#REF!,#REF!,#REF!,#REF!,#REF!,#REF!,#REF!,A42:A50)))</f>
        <v>#NAME?</v>
      </c>
    </row>
    <row r="60" spans="3:6" ht="12" customHeight="1">
      <c r="C60" s="4"/>
      <c r="F60" s="15" t="s">
        <v>28</v>
      </c>
    </row>
    <row r="61" spans="1:9" ht="15.75">
      <c r="A61" s="2" t="s">
        <v>29</v>
      </c>
      <c r="C61" s="6" t="e">
        <f>CONCATENATE("б) загальна кількість одиниць,  фактично - ",ЧислоПрописом(H51))</f>
        <v>#NAME?</v>
      </c>
      <c r="I61" s="16"/>
    </row>
    <row r="62" spans="3:7" ht="11.25" customHeight="1">
      <c r="C62" s="4"/>
      <c r="D62" s="13" t="s">
        <v>30</v>
      </c>
      <c r="G62" s="15" t="s">
        <v>28</v>
      </c>
    </row>
    <row r="63" spans="1:9" ht="15.75">
      <c r="A63" s="2" t="s">
        <v>31</v>
      </c>
      <c r="C63" s="6" t="e">
        <f>CONCATENATE("в) вартість фактична - ",СумаПрописом(I51))</f>
        <v>#NAME?</v>
      </c>
      <c r="I63" s="16"/>
    </row>
    <row r="64" spans="3:5" ht="11.25" customHeight="1">
      <c r="C64" s="4"/>
      <c r="E64" s="15" t="s">
        <v>28</v>
      </c>
    </row>
    <row r="65" spans="3:9" ht="15.75">
      <c r="C65" s="6" t="e">
        <f>CONCATENATE("г) загальна кількість одиниць,  за даними бухгалтерського обліку - ",ЧислоПрописом(K51))</f>
        <v>#NAME?</v>
      </c>
      <c r="I65" s="16"/>
    </row>
    <row r="66" spans="1:9" ht="12" customHeight="1">
      <c r="A66" s="2" t="s">
        <v>29</v>
      </c>
      <c r="C66" s="4"/>
      <c r="I66" s="15" t="s">
        <v>28</v>
      </c>
    </row>
    <row r="67" spans="1:9" ht="15.75">
      <c r="A67" s="2" t="s">
        <v>32</v>
      </c>
      <c r="C67" s="6" t="e">
        <f>CONCATENATE("ґ) вартість за даними бухгалтерського обліку - ",СумаПрописом(L51))</f>
        <v>#NAME?</v>
      </c>
      <c r="I67" s="16"/>
    </row>
    <row r="68" spans="1:13" ht="12.75">
      <c r="A68" s="160" t="s">
        <v>33</v>
      </c>
      <c r="B68" s="161"/>
      <c r="C68" s="161"/>
      <c r="D68" s="161"/>
      <c r="E68" s="161"/>
      <c r="F68" s="161"/>
      <c r="G68" s="161"/>
      <c r="H68" s="161"/>
      <c r="I68" s="162" t="s">
        <v>28</v>
      </c>
      <c r="J68" s="161"/>
      <c r="K68" s="161"/>
      <c r="L68" s="161"/>
      <c r="M68" s="161"/>
    </row>
    <row r="69" spans="1:13" ht="15.75">
      <c r="A69" s="163" t="s">
        <v>126</v>
      </c>
      <c r="B69" s="164"/>
      <c r="C69" s="540">
        <f>Заполнить!B12</f>
        <v>0</v>
      </c>
      <c r="D69" s="540"/>
      <c r="E69" s="540"/>
      <c r="F69" s="540"/>
      <c r="G69" s="540"/>
      <c r="H69" s="166"/>
      <c r="I69" s="167"/>
      <c r="J69" s="166"/>
      <c r="K69" s="541">
        <f>Заполнить!H12</f>
        <v>0</v>
      </c>
      <c r="L69" s="541"/>
      <c r="M69" s="541"/>
    </row>
    <row r="70" spans="1:13" ht="12.75">
      <c r="A70" s="164"/>
      <c r="B70" s="164"/>
      <c r="C70" s="542" t="s">
        <v>7</v>
      </c>
      <c r="D70" s="542"/>
      <c r="E70" s="542"/>
      <c r="F70" s="542"/>
      <c r="G70" s="542"/>
      <c r="H70" s="169"/>
      <c r="I70" s="168" t="s">
        <v>8</v>
      </c>
      <c r="J70" s="169"/>
      <c r="K70" s="542" t="s">
        <v>48</v>
      </c>
      <c r="L70" s="542"/>
      <c r="M70" s="542"/>
    </row>
    <row r="71" spans="1:13" ht="15.75">
      <c r="A71" s="163" t="s">
        <v>127</v>
      </c>
      <c r="B71" s="164"/>
      <c r="C71" s="540">
        <f>Заполнить!B13</f>
        <v>0</v>
      </c>
      <c r="D71" s="540"/>
      <c r="E71" s="540"/>
      <c r="F71" s="540"/>
      <c r="G71" s="540"/>
      <c r="H71" s="166"/>
      <c r="I71" s="167"/>
      <c r="J71" s="166"/>
      <c r="K71" s="541">
        <f>Заполнить!H13</f>
        <v>0</v>
      </c>
      <c r="L71" s="541"/>
      <c r="M71" s="541"/>
    </row>
    <row r="72" spans="1:13" ht="12.75">
      <c r="A72" s="164"/>
      <c r="B72" s="164"/>
      <c r="C72" s="542" t="s">
        <v>7</v>
      </c>
      <c r="D72" s="542"/>
      <c r="E72" s="542"/>
      <c r="F72" s="542"/>
      <c r="G72" s="542"/>
      <c r="H72" s="169"/>
      <c r="I72" s="168" t="s">
        <v>8</v>
      </c>
      <c r="J72" s="169"/>
      <c r="K72" s="542" t="s">
        <v>48</v>
      </c>
      <c r="L72" s="542"/>
      <c r="M72" s="542"/>
    </row>
    <row r="73" spans="1:16" ht="15.75">
      <c r="A73" s="164"/>
      <c r="B73" s="164"/>
      <c r="C73" s="540">
        <f>Заполнить!B14</f>
        <v>0</v>
      </c>
      <c r="D73" s="540"/>
      <c r="E73" s="540"/>
      <c r="F73" s="540"/>
      <c r="G73" s="540"/>
      <c r="H73" s="166"/>
      <c r="I73" s="167"/>
      <c r="J73" s="166"/>
      <c r="K73" s="541">
        <f>Заполнить!H14</f>
        <v>0</v>
      </c>
      <c r="L73" s="541"/>
      <c r="M73" s="541"/>
      <c r="N73" s="6"/>
      <c r="O73" s="6"/>
      <c r="P73" s="6"/>
    </row>
    <row r="74" spans="1:16" ht="12.75" customHeight="1">
      <c r="A74" s="164"/>
      <c r="B74" s="164"/>
      <c r="C74" s="542" t="s">
        <v>7</v>
      </c>
      <c r="D74" s="542"/>
      <c r="E74" s="542"/>
      <c r="F74" s="542"/>
      <c r="G74" s="542"/>
      <c r="H74" s="169"/>
      <c r="I74" s="168" t="s">
        <v>8</v>
      </c>
      <c r="J74" s="169"/>
      <c r="K74" s="542" t="s">
        <v>48</v>
      </c>
      <c r="L74" s="542"/>
      <c r="M74" s="542"/>
      <c r="N74" s="6"/>
      <c r="O74" s="6"/>
      <c r="P74" s="6"/>
    </row>
    <row r="75" spans="1:16" ht="15.75">
      <c r="A75" s="164"/>
      <c r="B75" s="164"/>
      <c r="C75" s="540">
        <f>Заполнить!B15</f>
        <v>0</v>
      </c>
      <c r="D75" s="540"/>
      <c r="E75" s="540"/>
      <c r="F75" s="540"/>
      <c r="G75" s="540"/>
      <c r="H75" s="166"/>
      <c r="I75" s="167"/>
      <c r="J75" s="166"/>
      <c r="K75" s="541">
        <f>Заполнить!H15</f>
        <v>0</v>
      </c>
      <c r="L75" s="541"/>
      <c r="M75" s="541"/>
      <c r="N75" s="6"/>
      <c r="O75" s="6"/>
      <c r="P75" s="6"/>
    </row>
    <row r="76" spans="1:16" ht="12.75" customHeight="1">
      <c r="A76" s="164"/>
      <c r="B76" s="164"/>
      <c r="C76" s="542" t="s">
        <v>7</v>
      </c>
      <c r="D76" s="542"/>
      <c r="E76" s="542"/>
      <c r="F76" s="542"/>
      <c r="G76" s="542"/>
      <c r="H76" s="169"/>
      <c r="I76" s="168" t="s">
        <v>8</v>
      </c>
      <c r="J76" s="169"/>
      <c r="K76" s="542" t="s">
        <v>48</v>
      </c>
      <c r="L76" s="542"/>
      <c r="M76" s="542"/>
      <c r="N76" s="6"/>
      <c r="O76" s="6"/>
      <c r="P76" s="6"/>
    </row>
    <row r="77" spans="1:16" ht="12.75" customHeight="1">
      <c r="A77" s="164"/>
      <c r="B77" s="164"/>
      <c r="C77" s="540">
        <f>Заполнить!B16</f>
        <v>0</v>
      </c>
      <c r="D77" s="540"/>
      <c r="E77" s="540"/>
      <c r="F77" s="540"/>
      <c r="G77" s="540"/>
      <c r="H77" s="166"/>
      <c r="I77" s="167"/>
      <c r="J77" s="166"/>
      <c r="K77" s="541">
        <f>Заполнить!H16</f>
        <v>0</v>
      </c>
      <c r="L77" s="541"/>
      <c r="M77" s="541"/>
      <c r="N77" s="6"/>
      <c r="O77" s="6"/>
      <c r="P77" s="6"/>
    </row>
    <row r="78" spans="1:16" ht="12.75" customHeight="1">
      <c r="A78" s="164"/>
      <c r="B78" s="164"/>
      <c r="C78" s="542" t="s">
        <v>7</v>
      </c>
      <c r="D78" s="542"/>
      <c r="E78" s="542"/>
      <c r="F78" s="542"/>
      <c r="G78" s="542"/>
      <c r="H78" s="169"/>
      <c r="I78" s="168" t="s">
        <v>8</v>
      </c>
      <c r="J78" s="169"/>
      <c r="K78" s="542" t="s">
        <v>48</v>
      </c>
      <c r="L78" s="542"/>
      <c r="M78" s="542"/>
      <c r="N78" s="6"/>
      <c r="O78" s="6"/>
      <c r="P78" s="6"/>
    </row>
    <row r="79" spans="1:16" ht="12.75" customHeight="1" hidden="1">
      <c r="A79" s="164"/>
      <c r="B79" s="164"/>
      <c r="C79" s="540">
        <f>Заполнить!B17</f>
        <v>0</v>
      </c>
      <c r="D79" s="540"/>
      <c r="E79" s="540"/>
      <c r="F79" s="540"/>
      <c r="G79" s="540"/>
      <c r="H79" s="166"/>
      <c r="I79" s="167"/>
      <c r="J79" s="166"/>
      <c r="K79" s="541">
        <f>Заполнить!H17</f>
        <v>0</v>
      </c>
      <c r="L79" s="541"/>
      <c r="M79" s="541"/>
      <c r="N79" s="6"/>
      <c r="O79" s="6"/>
      <c r="P79" s="6"/>
    </row>
    <row r="80" spans="1:16" ht="12.75" customHeight="1" hidden="1">
      <c r="A80" s="164"/>
      <c r="B80" s="164"/>
      <c r="C80" s="542" t="s">
        <v>7</v>
      </c>
      <c r="D80" s="542"/>
      <c r="E80" s="542"/>
      <c r="F80" s="542"/>
      <c r="G80" s="542"/>
      <c r="H80" s="169"/>
      <c r="I80" s="168" t="s">
        <v>8</v>
      </c>
      <c r="J80" s="169"/>
      <c r="K80" s="542" t="s">
        <v>48</v>
      </c>
      <c r="L80" s="542"/>
      <c r="M80" s="542"/>
      <c r="N80" s="6"/>
      <c r="O80" s="6"/>
      <c r="P80" s="6"/>
    </row>
    <row r="81" spans="1:16" ht="12.75" customHeight="1" hidden="1">
      <c r="A81" s="164"/>
      <c r="B81" s="164"/>
      <c r="C81" s="540">
        <f>Заполнить!B18</f>
        <v>0</v>
      </c>
      <c r="D81" s="540"/>
      <c r="E81" s="540"/>
      <c r="F81" s="540"/>
      <c r="G81" s="540"/>
      <c r="H81" s="166"/>
      <c r="I81" s="167"/>
      <c r="J81" s="166"/>
      <c r="K81" s="541">
        <f>Заполнить!H18</f>
        <v>0</v>
      </c>
      <c r="L81" s="541"/>
      <c r="M81" s="541"/>
      <c r="N81" s="6"/>
      <c r="O81" s="6"/>
      <c r="P81" s="6"/>
    </row>
    <row r="82" spans="1:16" ht="12.75" customHeight="1" hidden="1">
      <c r="A82" s="164"/>
      <c r="B82" s="164"/>
      <c r="C82" s="542" t="s">
        <v>7</v>
      </c>
      <c r="D82" s="542"/>
      <c r="E82" s="542"/>
      <c r="F82" s="542"/>
      <c r="G82" s="542"/>
      <c r="H82" s="169"/>
      <c r="I82" s="168" t="s">
        <v>8</v>
      </c>
      <c r="J82" s="169"/>
      <c r="K82" s="542" t="s">
        <v>48</v>
      </c>
      <c r="L82" s="542"/>
      <c r="M82" s="542"/>
      <c r="N82" s="6"/>
      <c r="O82" s="6"/>
      <c r="P82" s="6"/>
    </row>
    <row r="83" spans="1:16" ht="12.75" customHeight="1" hidden="1">
      <c r="A83" s="164"/>
      <c r="B83" s="164"/>
      <c r="C83" s="540">
        <f>Заполнить!B19</f>
        <v>0</v>
      </c>
      <c r="D83" s="540"/>
      <c r="E83" s="540"/>
      <c r="F83" s="540"/>
      <c r="G83" s="540"/>
      <c r="H83" s="166"/>
      <c r="I83" s="167"/>
      <c r="J83" s="166"/>
      <c r="K83" s="541">
        <f>Заполнить!H19</f>
        <v>0</v>
      </c>
      <c r="L83" s="541"/>
      <c r="M83" s="541"/>
      <c r="N83" s="6"/>
      <c r="O83" s="6"/>
      <c r="P83" s="6"/>
    </row>
    <row r="84" spans="1:16" ht="12.75" customHeight="1" hidden="1">
      <c r="A84" s="164"/>
      <c r="B84" s="164"/>
      <c r="C84" s="542" t="s">
        <v>7</v>
      </c>
      <c r="D84" s="542"/>
      <c r="E84" s="542"/>
      <c r="F84" s="542"/>
      <c r="G84" s="542"/>
      <c r="H84" s="169"/>
      <c r="I84" s="168" t="s">
        <v>8</v>
      </c>
      <c r="J84" s="169"/>
      <c r="K84" s="542" t="s">
        <v>48</v>
      </c>
      <c r="L84" s="542"/>
      <c r="M84" s="542"/>
      <c r="N84" s="6"/>
      <c r="O84" s="6"/>
      <c r="P84" s="6"/>
    </row>
    <row r="85" spans="1:16" ht="12.75" customHeight="1" hidden="1">
      <c r="A85" s="164"/>
      <c r="B85" s="164"/>
      <c r="C85" s="540">
        <f>Заполнить!B20</f>
        <v>0</v>
      </c>
      <c r="D85" s="540"/>
      <c r="E85" s="540"/>
      <c r="F85" s="540"/>
      <c r="G85" s="540"/>
      <c r="H85" s="166"/>
      <c r="I85" s="167"/>
      <c r="J85" s="166"/>
      <c r="K85" s="541">
        <f>Заполнить!H20</f>
        <v>0</v>
      </c>
      <c r="L85" s="541"/>
      <c r="M85" s="541"/>
      <c r="N85" s="6"/>
      <c r="O85" s="6"/>
      <c r="P85" s="6"/>
    </row>
    <row r="86" spans="1:16" ht="12.75" customHeight="1" hidden="1">
      <c r="A86" s="164"/>
      <c r="B86" s="164"/>
      <c r="C86" s="542" t="s">
        <v>7</v>
      </c>
      <c r="D86" s="542"/>
      <c r="E86" s="542"/>
      <c r="F86" s="542"/>
      <c r="G86" s="542"/>
      <c r="H86" s="169"/>
      <c r="I86" s="168" t="s">
        <v>8</v>
      </c>
      <c r="J86" s="169"/>
      <c r="K86" s="542" t="s">
        <v>48</v>
      </c>
      <c r="L86" s="542"/>
      <c r="M86" s="542"/>
      <c r="N86" s="6"/>
      <c r="O86" s="6"/>
      <c r="P86" s="6"/>
    </row>
    <row r="87" spans="1:16" ht="12.75" customHeight="1" hidden="1">
      <c r="A87" s="164"/>
      <c r="B87" s="164"/>
      <c r="C87" s="540">
        <f>Заполнить!B21</f>
        <v>0</v>
      </c>
      <c r="D87" s="540"/>
      <c r="E87" s="540"/>
      <c r="F87" s="540"/>
      <c r="G87" s="540"/>
      <c r="H87" s="166"/>
      <c r="I87" s="167"/>
      <c r="J87" s="166"/>
      <c r="K87" s="541">
        <f>Заполнить!H21</f>
        <v>0</v>
      </c>
      <c r="L87" s="541"/>
      <c r="M87" s="541"/>
      <c r="N87" s="6"/>
      <c r="O87" s="6"/>
      <c r="P87" s="6"/>
    </row>
    <row r="88" spans="1:16" ht="12.75" customHeight="1" hidden="1">
      <c r="A88" s="164"/>
      <c r="B88" s="164"/>
      <c r="C88" s="542" t="s">
        <v>7</v>
      </c>
      <c r="D88" s="542"/>
      <c r="E88" s="542"/>
      <c r="F88" s="542"/>
      <c r="G88" s="542"/>
      <c r="H88" s="169"/>
      <c r="I88" s="168" t="s">
        <v>8</v>
      </c>
      <c r="J88" s="169"/>
      <c r="K88" s="542" t="s">
        <v>48</v>
      </c>
      <c r="L88" s="542"/>
      <c r="M88" s="542"/>
      <c r="N88" s="6"/>
      <c r="O88" s="6"/>
      <c r="P88" s="6"/>
    </row>
    <row r="89" spans="1:16" ht="12.75" customHeight="1" hidden="1">
      <c r="A89" s="164"/>
      <c r="B89" s="164"/>
      <c r="C89" s="540">
        <f>Заполнить!B22</f>
        <v>0</v>
      </c>
      <c r="D89" s="540"/>
      <c r="E89" s="540"/>
      <c r="F89" s="540"/>
      <c r="G89" s="540"/>
      <c r="H89" s="166"/>
      <c r="I89" s="167"/>
      <c r="J89" s="166"/>
      <c r="K89" s="541">
        <f>Заполнить!H22</f>
        <v>0</v>
      </c>
      <c r="L89" s="541"/>
      <c r="M89" s="541"/>
      <c r="N89" s="6"/>
      <c r="O89" s="6"/>
      <c r="P89" s="6"/>
    </row>
    <row r="90" spans="1:16" ht="12.75" customHeight="1" hidden="1">
      <c r="A90" s="164"/>
      <c r="B90" s="164"/>
      <c r="C90" s="542" t="s">
        <v>7</v>
      </c>
      <c r="D90" s="542"/>
      <c r="E90" s="542"/>
      <c r="F90" s="542"/>
      <c r="G90" s="542"/>
      <c r="H90" s="169"/>
      <c r="I90" s="168" t="s">
        <v>8</v>
      </c>
      <c r="J90" s="169"/>
      <c r="K90" s="542" t="s">
        <v>48</v>
      </c>
      <c r="L90" s="542"/>
      <c r="M90" s="542"/>
      <c r="N90" s="6"/>
      <c r="O90" s="6"/>
      <c r="P90" s="6"/>
    </row>
    <row r="91" spans="1:16" ht="12.75" customHeight="1" hidden="1">
      <c r="A91" s="164"/>
      <c r="B91" s="164"/>
      <c r="C91" s="540">
        <f>Заполнить!B23</f>
        <v>0</v>
      </c>
      <c r="D91" s="540"/>
      <c r="E91" s="540"/>
      <c r="F91" s="540"/>
      <c r="G91" s="540"/>
      <c r="H91" s="166"/>
      <c r="I91" s="167"/>
      <c r="J91" s="166"/>
      <c r="K91" s="541">
        <f>Заполнить!H23</f>
        <v>0</v>
      </c>
      <c r="L91" s="541"/>
      <c r="M91" s="541"/>
      <c r="N91" s="6"/>
      <c r="O91" s="6"/>
      <c r="P91" s="6"/>
    </row>
    <row r="92" spans="1:16" ht="12.75" customHeight="1" hidden="1">
      <c r="A92" s="164"/>
      <c r="B92" s="164"/>
      <c r="C92" s="542" t="s">
        <v>7</v>
      </c>
      <c r="D92" s="542"/>
      <c r="E92" s="542"/>
      <c r="F92" s="542"/>
      <c r="G92" s="542"/>
      <c r="H92" s="169"/>
      <c r="I92" s="168" t="s">
        <v>8</v>
      </c>
      <c r="J92" s="169"/>
      <c r="K92" s="542" t="s">
        <v>48</v>
      </c>
      <c r="L92" s="542"/>
      <c r="M92" s="542"/>
      <c r="N92" s="6"/>
      <c r="O92" s="6"/>
      <c r="P92" s="6"/>
    </row>
    <row r="93" spans="1:16" ht="12.75" customHeight="1" hidden="1">
      <c r="A93" s="164"/>
      <c r="B93" s="164"/>
      <c r="C93" s="540">
        <f>Заполнить!B24</f>
        <v>0</v>
      </c>
      <c r="D93" s="540"/>
      <c r="E93" s="540"/>
      <c r="F93" s="540"/>
      <c r="G93" s="540"/>
      <c r="H93" s="166"/>
      <c r="I93" s="167"/>
      <c r="J93" s="166"/>
      <c r="K93" s="541">
        <f>Заполнить!H24</f>
        <v>0</v>
      </c>
      <c r="L93" s="541"/>
      <c r="M93" s="541"/>
      <c r="N93" s="6"/>
      <c r="O93" s="6"/>
      <c r="P93" s="6"/>
    </row>
    <row r="94" spans="1:16" ht="12.75" customHeight="1" hidden="1">
      <c r="A94" s="164"/>
      <c r="B94" s="164"/>
      <c r="C94" s="542" t="s">
        <v>7</v>
      </c>
      <c r="D94" s="542"/>
      <c r="E94" s="542"/>
      <c r="F94" s="542"/>
      <c r="G94" s="542"/>
      <c r="H94" s="169"/>
      <c r="I94" s="168" t="s">
        <v>8</v>
      </c>
      <c r="J94" s="169"/>
      <c r="K94" s="542" t="s">
        <v>48</v>
      </c>
      <c r="L94" s="542"/>
      <c r="M94" s="542"/>
      <c r="N94" s="6"/>
      <c r="O94" s="6"/>
      <c r="P94" s="6"/>
    </row>
    <row r="95" spans="1:16" ht="12.75" customHeight="1" hidden="1">
      <c r="A95" s="164"/>
      <c r="B95" s="164"/>
      <c r="C95" s="540">
        <f>Заполнить!B25</f>
        <v>0</v>
      </c>
      <c r="D95" s="540"/>
      <c r="E95" s="540"/>
      <c r="F95" s="540"/>
      <c r="G95" s="540"/>
      <c r="H95" s="166"/>
      <c r="I95" s="167"/>
      <c r="J95" s="166"/>
      <c r="K95" s="541">
        <f>Заполнить!H25</f>
        <v>0</v>
      </c>
      <c r="L95" s="541"/>
      <c r="M95" s="541"/>
      <c r="N95" s="6"/>
      <c r="O95" s="6"/>
      <c r="P95" s="6"/>
    </row>
    <row r="96" spans="1:16" ht="12.75" customHeight="1" hidden="1">
      <c r="A96" s="164"/>
      <c r="B96" s="164"/>
      <c r="C96" s="542" t="s">
        <v>7</v>
      </c>
      <c r="D96" s="542"/>
      <c r="E96" s="542"/>
      <c r="F96" s="542"/>
      <c r="G96" s="542"/>
      <c r="H96" s="169"/>
      <c r="I96" s="168" t="s">
        <v>8</v>
      </c>
      <c r="J96" s="169"/>
      <c r="K96" s="542" t="s">
        <v>48</v>
      </c>
      <c r="L96" s="542"/>
      <c r="M96" s="542"/>
      <c r="N96" s="6"/>
      <c r="O96" s="6"/>
      <c r="P96" s="6"/>
    </row>
    <row r="97" spans="1:16" ht="12.75" customHeight="1" hidden="1">
      <c r="A97" s="164"/>
      <c r="B97" s="164"/>
      <c r="C97" s="540">
        <f>Заполнить!B26</f>
        <v>0</v>
      </c>
      <c r="D97" s="540"/>
      <c r="E97" s="540"/>
      <c r="F97" s="540"/>
      <c r="G97" s="540"/>
      <c r="H97" s="166"/>
      <c r="I97" s="167"/>
      <c r="J97" s="166"/>
      <c r="K97" s="541">
        <f>Заполнить!H26</f>
        <v>0</v>
      </c>
      <c r="L97" s="541"/>
      <c r="M97" s="541"/>
      <c r="N97" s="6"/>
      <c r="O97" s="6"/>
      <c r="P97" s="6"/>
    </row>
    <row r="98" spans="1:13" ht="12.75" hidden="1">
      <c r="A98" s="161"/>
      <c r="B98" s="161"/>
      <c r="C98" s="542" t="s">
        <v>7</v>
      </c>
      <c r="D98" s="542"/>
      <c r="E98" s="542"/>
      <c r="F98" s="542"/>
      <c r="G98" s="542"/>
      <c r="H98" s="169"/>
      <c r="I98" s="168" t="s">
        <v>8</v>
      </c>
      <c r="J98" s="169"/>
      <c r="K98" s="542" t="s">
        <v>48</v>
      </c>
      <c r="L98" s="542"/>
      <c r="M98" s="542"/>
    </row>
    <row r="99" spans="1:16" ht="15.75" customHeight="1">
      <c r="A99" s="522" t="str">
        <f>CONCATENATE("Усі цінності, пронумеровані в цьому інвентаризаційному описі з №",A42," до №",A50,",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99" s="522"/>
      <c r="C99" s="522"/>
      <c r="D99" s="522"/>
      <c r="E99" s="522"/>
      <c r="F99" s="522"/>
      <c r="G99" s="522"/>
      <c r="H99" s="522"/>
      <c r="I99" s="522"/>
      <c r="J99" s="522"/>
      <c r="K99" s="522"/>
      <c r="L99" s="522"/>
      <c r="M99" s="522"/>
      <c r="N99" s="522"/>
      <c r="O99" s="522"/>
      <c r="P99" s="522"/>
    </row>
    <row r="100" spans="1:16" ht="15.75" customHeight="1">
      <c r="A100" s="522"/>
      <c r="B100" s="522"/>
      <c r="C100" s="522"/>
      <c r="D100" s="522"/>
      <c r="E100" s="522"/>
      <c r="F100" s="522"/>
      <c r="G100" s="522"/>
      <c r="H100" s="522"/>
      <c r="I100" s="522"/>
      <c r="J100" s="522"/>
      <c r="K100" s="522"/>
      <c r="L100" s="522"/>
      <c r="M100" s="522"/>
      <c r="N100" s="522"/>
      <c r="O100" s="522"/>
      <c r="P100" s="522"/>
    </row>
    <row r="101" ht="30.75" customHeight="1">
      <c r="A101" s="17" t="s">
        <v>6</v>
      </c>
    </row>
    <row r="102" spans="1:12" ht="12.75">
      <c r="A102" s="2" t="str">
        <f>Заполнить!B6</f>
        <v>«21» грудня 2019 р. №</v>
      </c>
      <c r="C102" s="543">
        <f>C23</f>
        <v>0</v>
      </c>
      <c r="D102" s="543"/>
      <c r="E102" s="543"/>
      <c r="F102" s="543"/>
      <c r="H102" s="25"/>
      <c r="J102" s="544">
        <f>I23</f>
        <v>0</v>
      </c>
      <c r="K102" s="544"/>
      <c r="L102" s="544"/>
    </row>
    <row r="103" spans="1:12" ht="12.75">
      <c r="A103" s="3"/>
      <c r="C103" s="518" t="s">
        <v>143</v>
      </c>
      <c r="D103" s="518"/>
      <c r="E103" s="518"/>
      <c r="F103" s="518"/>
      <c r="H103" s="95" t="s">
        <v>142</v>
      </c>
      <c r="J103" s="518" t="s">
        <v>48</v>
      </c>
      <c r="K103" s="518"/>
      <c r="L103" s="518"/>
    </row>
    <row r="104" spans="1:12" ht="15.75">
      <c r="A104" s="6" t="s">
        <v>270</v>
      </c>
      <c r="D104" s="543">
        <f>Заполнить!B18</f>
        <v>0</v>
      </c>
      <c r="E104" s="543"/>
      <c r="F104" s="543"/>
      <c r="H104" s="96"/>
      <c r="J104" s="546">
        <f>Заполнить!H18</f>
        <v>0</v>
      </c>
      <c r="K104" s="546"/>
      <c r="L104" s="546"/>
    </row>
    <row r="105" spans="4:12" ht="12.75">
      <c r="D105" s="525" t="s">
        <v>7</v>
      </c>
      <c r="E105" s="525"/>
      <c r="F105" s="525"/>
      <c r="H105" s="95" t="s">
        <v>8</v>
      </c>
      <c r="J105" s="518" t="s">
        <v>48</v>
      </c>
      <c r="K105" s="518"/>
      <c r="L105" s="518"/>
    </row>
    <row r="106" ht="15.75">
      <c r="A106" s="6" t="s">
        <v>37</v>
      </c>
    </row>
    <row r="107" spans="1:12" ht="12.75">
      <c r="A107" s="2" t="str">
        <f>Заполнить!B6</f>
        <v>«21» грудня 2019 р. №</v>
      </c>
      <c r="C107" s="546"/>
      <c r="D107" s="546"/>
      <c r="E107" s="546"/>
      <c r="F107" s="546"/>
      <c r="H107" s="25"/>
      <c r="J107" s="544"/>
      <c r="K107" s="544"/>
      <c r="L107" s="544"/>
    </row>
    <row r="108" spans="1:12" ht="12.75">
      <c r="A108" s="3" t="s">
        <v>38</v>
      </c>
      <c r="C108" s="525" t="s">
        <v>7</v>
      </c>
      <c r="D108" s="525"/>
      <c r="E108" s="525"/>
      <c r="F108" s="525"/>
      <c r="H108" s="95" t="s">
        <v>8</v>
      </c>
      <c r="J108" s="545" t="s">
        <v>48</v>
      </c>
      <c r="K108" s="545"/>
      <c r="L108" s="545"/>
    </row>
    <row r="109" ht="12.75">
      <c r="A109" s="3" t="s">
        <v>39</v>
      </c>
    </row>
    <row r="110" ht="12.75">
      <c r="A110" s="22" t="s">
        <v>40</v>
      </c>
    </row>
  </sheetData>
  <sheetProtection/>
  <mergeCells count="116">
    <mergeCell ref="A4:D4"/>
    <mergeCell ref="A5:D5"/>
    <mergeCell ref="A7:P7"/>
    <mergeCell ref="A8:P8"/>
    <mergeCell ref="A9:P9"/>
    <mergeCell ref="A11:P11"/>
    <mergeCell ref="A12:P12"/>
    <mergeCell ref="A13:P13"/>
    <mergeCell ref="A14:P14"/>
    <mergeCell ref="A15:B15"/>
    <mergeCell ref="B16:D16"/>
    <mergeCell ref="A17:D17"/>
    <mergeCell ref="A19:P19"/>
    <mergeCell ref="A20:P21"/>
    <mergeCell ref="A23:B23"/>
    <mergeCell ref="C23:E23"/>
    <mergeCell ref="I23:K23"/>
    <mergeCell ref="A30:P31"/>
    <mergeCell ref="A35:C35"/>
    <mergeCell ref="A36:A40"/>
    <mergeCell ref="B36:B40"/>
    <mergeCell ref="C36:C40"/>
    <mergeCell ref="D36:F37"/>
    <mergeCell ref="G36:G40"/>
    <mergeCell ref="H36:I38"/>
    <mergeCell ref="J36:J40"/>
    <mergeCell ref="K36:O38"/>
    <mergeCell ref="P36:P40"/>
    <mergeCell ref="Q36:Q37"/>
    <mergeCell ref="D38:D40"/>
    <mergeCell ref="E38:E40"/>
    <mergeCell ref="F38:F40"/>
    <mergeCell ref="H39:H40"/>
    <mergeCell ref="I39:I40"/>
    <mergeCell ref="K39:K40"/>
    <mergeCell ref="L39:L40"/>
    <mergeCell ref="M39:M40"/>
    <mergeCell ref="N39:N40"/>
    <mergeCell ref="O39:O40"/>
    <mergeCell ref="Q39:Q40"/>
    <mergeCell ref="A51:G51"/>
    <mergeCell ref="A54:G54"/>
    <mergeCell ref="A55:G55"/>
    <mergeCell ref="C69:G69"/>
    <mergeCell ref="K69:M69"/>
    <mergeCell ref="C70:G70"/>
    <mergeCell ref="K70:M70"/>
    <mergeCell ref="C71:G71"/>
    <mergeCell ref="K71:M71"/>
    <mergeCell ref="C72:G72"/>
    <mergeCell ref="K72:M72"/>
    <mergeCell ref="C73:G73"/>
    <mergeCell ref="K73:M73"/>
    <mergeCell ref="C74:G74"/>
    <mergeCell ref="K74:M74"/>
    <mergeCell ref="C75:G75"/>
    <mergeCell ref="K75:M75"/>
    <mergeCell ref="C76:G76"/>
    <mergeCell ref="K76:M76"/>
    <mergeCell ref="C77:G77"/>
    <mergeCell ref="K77:M77"/>
    <mergeCell ref="C78:G78"/>
    <mergeCell ref="K78:M78"/>
    <mergeCell ref="C79:G79"/>
    <mergeCell ref="K79:M79"/>
    <mergeCell ref="C80:G80"/>
    <mergeCell ref="K80:M80"/>
    <mergeCell ref="C81:G81"/>
    <mergeCell ref="K81:M81"/>
    <mergeCell ref="C82:G82"/>
    <mergeCell ref="K82:M82"/>
    <mergeCell ref="C83:G83"/>
    <mergeCell ref="K83:M83"/>
    <mergeCell ref="C84:G84"/>
    <mergeCell ref="K84:M84"/>
    <mergeCell ref="C85:G85"/>
    <mergeCell ref="K85:M85"/>
    <mergeCell ref="C86:G86"/>
    <mergeCell ref="K86:M86"/>
    <mergeCell ref="C87:G87"/>
    <mergeCell ref="K87:M87"/>
    <mergeCell ref="C88:G88"/>
    <mergeCell ref="K88:M88"/>
    <mergeCell ref="C89:G89"/>
    <mergeCell ref="K89:M89"/>
    <mergeCell ref="C90:G90"/>
    <mergeCell ref="K90:M90"/>
    <mergeCell ref="C91:G91"/>
    <mergeCell ref="K91:M91"/>
    <mergeCell ref="C92:G92"/>
    <mergeCell ref="K92:M92"/>
    <mergeCell ref="C93:G93"/>
    <mergeCell ref="K93:M93"/>
    <mergeCell ref="C94:G94"/>
    <mergeCell ref="K94:M94"/>
    <mergeCell ref="C95:G95"/>
    <mergeCell ref="K95:M95"/>
    <mergeCell ref="C96:G96"/>
    <mergeCell ref="K96:M96"/>
    <mergeCell ref="C97:G97"/>
    <mergeCell ref="K97:M97"/>
    <mergeCell ref="C98:G98"/>
    <mergeCell ref="K98:M98"/>
    <mergeCell ref="A99:P100"/>
    <mergeCell ref="C102:F102"/>
    <mergeCell ref="J102:L102"/>
    <mergeCell ref="C103:F103"/>
    <mergeCell ref="J103:L103"/>
    <mergeCell ref="C108:F108"/>
    <mergeCell ref="J108:L108"/>
    <mergeCell ref="D104:F104"/>
    <mergeCell ref="J104:L104"/>
    <mergeCell ref="D105:F105"/>
    <mergeCell ref="J105:L105"/>
    <mergeCell ref="C107:F107"/>
    <mergeCell ref="J107:L107"/>
  </mergeCells>
  <dataValidations count="1">
    <dataValidation type="list" allowBlank="1" showInputMessage="1" showErrorMessage="1" sqref="A13:P13">
      <formula1>oz</formula1>
    </dataValidation>
  </dataValidations>
  <printOptions/>
  <pageMargins left="0.31496062992125984" right="0.31496062992125984" top="0.34" bottom="0.16" header="0.2" footer="0.16"/>
  <pageSetup horizontalDpi="600" verticalDpi="600" orientation="landscape" paperSize="9" scale="78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"/>
  <dimension ref="A3:S178"/>
  <sheetViews>
    <sheetView workbookViewId="0" topLeftCell="A126">
      <selection activeCell="A122" sqref="A122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2.375" style="1" bestFit="1" customWidth="1"/>
    <col min="6" max="6" width="9.125" style="1" customWidth="1"/>
    <col min="7" max="7" width="7.125" style="1" customWidth="1"/>
    <col min="8" max="8" width="9.125" style="1" customWidth="1"/>
    <col min="9" max="9" width="10.125" style="1" customWidth="1"/>
    <col min="10" max="11" width="9.125" style="1" customWidth="1"/>
    <col min="12" max="12" width="10.375" style="1" customWidth="1"/>
    <col min="13" max="13" width="10.00390625" style="1" customWidth="1"/>
    <col min="14" max="14" width="10.625" style="1" customWidth="1"/>
    <col min="15" max="15" width="9.125" style="1" customWidth="1"/>
    <col min="16" max="16" width="7.625" style="1" customWidth="1"/>
    <col min="17" max="19" width="9.125" style="1" customWidth="1"/>
    <col min="20" max="16384" width="9.125" style="1" customWidth="1"/>
  </cols>
  <sheetData>
    <row r="1" ht="12.75"/>
    <row r="2" ht="12.75"/>
    <row r="3" ht="15">
      <c r="K3" s="24" t="s">
        <v>45</v>
      </c>
    </row>
    <row r="4" spans="1:12" ht="15" customHeight="1">
      <c r="A4" s="517" t="str">
        <f>Заполнить!$B$3</f>
        <v>Петрівська селищна рада</v>
      </c>
      <c r="B4" s="517"/>
      <c r="C4" s="517"/>
      <c r="D4" s="517"/>
      <c r="K4" s="24" t="s">
        <v>46</v>
      </c>
      <c r="L4" s="23"/>
    </row>
    <row r="5" spans="1:12" ht="15" customHeight="1">
      <c r="A5" s="518" t="s">
        <v>47</v>
      </c>
      <c r="B5" s="518"/>
      <c r="C5" s="518"/>
      <c r="D5" s="518"/>
      <c r="K5" s="13" t="s">
        <v>98</v>
      </c>
      <c r="L5" s="23"/>
    </row>
    <row r="6" ht="15" customHeight="1">
      <c r="L6" s="23"/>
    </row>
    <row r="7" spans="1:16" ht="20.25">
      <c r="A7" s="519" t="s">
        <v>1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</row>
    <row r="8" spans="1:16" ht="15.75">
      <c r="A8" s="520" t="s">
        <v>2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</row>
    <row r="9" spans="1:16" ht="15.75">
      <c r="A9" s="521" t="str">
        <f>Заполнить!$B$6</f>
        <v>«21» грудня 2019 р. №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</row>
    <row r="11" spans="1:16" ht="15.75">
      <c r="A11" s="522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«21» грудня 2019 р. №  виконано знімання фактичних залишків </v>
      </c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</row>
    <row r="12" spans="1:16" ht="15.75">
      <c r="A12" s="522" t="s">
        <v>498</v>
      </c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</row>
    <row r="13" spans="1:16" ht="31.5" customHeight="1">
      <c r="A13" s="523" t="s">
        <v>534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</row>
    <row r="14" spans="1:16" s="30" customFormat="1" ht="12.75">
      <c r="A14" s="518" t="s">
        <v>65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</row>
    <row r="15" spans="1:16" s="30" customFormat="1" ht="15.75">
      <c r="A15" s="524" t="s">
        <v>536</v>
      </c>
      <c r="B15" s="524"/>
      <c r="C15" s="193" t="str">
        <f>Заполнить!B2</f>
        <v>смт Балахівка, вул. Центральна, 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s="30" customFormat="1" ht="15.75">
      <c r="A16" s="94"/>
      <c r="B16" s="525" t="s">
        <v>269</v>
      </c>
      <c r="C16" s="525"/>
      <c r="D16" s="525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4" ht="15.75">
      <c r="A17" s="526" t="str">
        <f>CONCATENATE("станом на ",Заполнить!$B$7)</f>
        <v>станом на </v>
      </c>
      <c r="B17" s="526"/>
      <c r="C17" s="526"/>
      <c r="D17" s="526"/>
    </row>
    <row r="18" spans="1:16" ht="13.5" customHeight="1">
      <c r="A18" s="527" t="s">
        <v>4</v>
      </c>
      <c r="B18" s="527"/>
      <c r="C18" s="527"/>
      <c r="D18" s="527"/>
      <c r="E18" s="527"/>
      <c r="F18" s="527"/>
      <c r="G18" s="527"/>
      <c r="H18" s="527"/>
      <c r="I18" s="527"/>
      <c r="J18" s="527"/>
      <c r="K18" s="527"/>
      <c r="L18" s="527"/>
      <c r="M18" s="527"/>
      <c r="N18" s="527"/>
      <c r="O18" s="527"/>
      <c r="P18" s="527"/>
    </row>
    <row r="19" spans="1:16" ht="12.75">
      <c r="A19" s="528" t="s">
        <v>5</v>
      </c>
      <c r="B19" s="528"/>
      <c r="C19" s="528"/>
      <c r="D19" s="528"/>
      <c r="E19" s="528"/>
      <c r="F19" s="528"/>
      <c r="G19" s="528"/>
      <c r="H19" s="528"/>
      <c r="I19" s="528"/>
      <c r="J19" s="528"/>
      <c r="K19" s="528"/>
      <c r="L19" s="528"/>
      <c r="M19" s="528"/>
      <c r="N19" s="528"/>
      <c r="O19" s="528"/>
      <c r="P19" s="528"/>
    </row>
    <row r="20" spans="1:16" ht="18" customHeight="1">
      <c r="A20" s="528"/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</row>
    <row r="21" spans="1:16" ht="12.7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2.75">
      <c r="A22" s="529" t="s">
        <v>6</v>
      </c>
      <c r="B22" s="529"/>
      <c r="C22" s="530">
        <f>Заполнить!B13</f>
        <v>0</v>
      </c>
      <c r="D22" s="530"/>
      <c r="E22" s="530"/>
      <c r="F22" s="26"/>
      <c r="G22" s="73"/>
      <c r="H22" s="26"/>
      <c r="I22" s="530">
        <f>Заполнить!H13</f>
        <v>0</v>
      </c>
      <c r="J22" s="530"/>
      <c r="K22" s="530"/>
      <c r="L22" s="26"/>
      <c r="M22" s="26"/>
      <c r="N22" s="26"/>
      <c r="O22" s="26"/>
      <c r="P22" s="26"/>
    </row>
    <row r="23" spans="1:19" s="28" customFormat="1" ht="11.25">
      <c r="A23" s="27"/>
      <c r="B23" s="27"/>
      <c r="D23" s="27" t="s">
        <v>7</v>
      </c>
      <c r="F23" s="27"/>
      <c r="G23" s="27" t="s">
        <v>8</v>
      </c>
      <c r="H23" s="27"/>
      <c r="I23" s="27"/>
      <c r="J23" s="28" t="s">
        <v>48</v>
      </c>
      <c r="K23" s="27"/>
      <c r="L23" s="27"/>
      <c r="M23" s="27"/>
      <c r="N23" s="27"/>
      <c r="O23" s="27"/>
      <c r="P23" s="27"/>
      <c r="S23" s="108"/>
    </row>
    <row r="24" spans="2:16" ht="8.25" customHeight="1">
      <c r="B24" s="26"/>
      <c r="D24" s="26"/>
      <c r="E24" s="26" t="s">
        <v>9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2:16" ht="15.75">
      <c r="B25" s="80" t="s">
        <v>49</v>
      </c>
      <c r="C25" s="29" t="str">
        <f>CONCATENATE("розпочата ",Заполнить!$B$8)</f>
        <v>розпочата 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5.75">
      <c r="A26" s="26"/>
      <c r="B26" s="26"/>
      <c r="C26" s="4" t="str">
        <f>CONCATENATE("закінчена ",Заполнить!$B$9)</f>
        <v>закінчена 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8.25" customHeight="1">
      <c r="A27" s="26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ht="3" customHeight="1">
      <c r="A28" s="1" t="s">
        <v>41</v>
      </c>
    </row>
    <row r="29" spans="1:16" ht="12.75" customHeight="1">
      <c r="A29" s="531" t="s">
        <v>42</v>
      </c>
      <c r="B29" s="531"/>
      <c r="C29" s="531"/>
      <c r="D29" s="531"/>
      <c r="E29" s="531"/>
      <c r="F29" s="531"/>
      <c r="G29" s="531"/>
      <c r="H29" s="531"/>
      <c r="I29" s="531"/>
      <c r="J29" s="531"/>
      <c r="K29" s="531"/>
      <c r="L29" s="531"/>
      <c r="M29" s="531"/>
      <c r="N29" s="531"/>
      <c r="O29" s="531"/>
      <c r="P29" s="531"/>
    </row>
    <row r="30" spans="1:16" ht="12.75">
      <c r="A30" s="531"/>
      <c r="B30" s="531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</row>
    <row r="31" ht="12.75">
      <c r="A31" s="15" t="s">
        <v>43</v>
      </c>
    </row>
    <row r="32" ht="9" customHeight="1"/>
    <row r="33" ht="12.75" hidden="1"/>
    <row r="34" spans="1:9" ht="15" customHeight="1">
      <c r="A34" s="532" t="s">
        <v>44</v>
      </c>
      <c r="B34" s="532"/>
      <c r="C34" s="532"/>
      <c r="D34" s="7"/>
      <c r="E34" s="7"/>
      <c r="F34" s="7"/>
      <c r="G34" s="7"/>
      <c r="H34" s="7"/>
      <c r="I34" s="7"/>
    </row>
    <row r="35" spans="1:17" ht="12.75">
      <c r="A35" s="533" t="s">
        <v>23</v>
      </c>
      <c r="B35" s="533" t="s">
        <v>24</v>
      </c>
      <c r="C35" s="533" t="s">
        <v>25</v>
      </c>
      <c r="D35" s="533" t="s">
        <v>10</v>
      </c>
      <c r="E35" s="533"/>
      <c r="F35" s="533"/>
      <c r="G35" s="533" t="s">
        <v>11</v>
      </c>
      <c r="H35" s="533" t="s">
        <v>12</v>
      </c>
      <c r="I35" s="533"/>
      <c r="J35" s="533" t="s">
        <v>34</v>
      </c>
      <c r="K35" s="533" t="s">
        <v>36</v>
      </c>
      <c r="L35" s="533"/>
      <c r="M35" s="533"/>
      <c r="N35" s="533"/>
      <c r="O35" s="533"/>
      <c r="P35" s="533" t="s">
        <v>13</v>
      </c>
      <c r="Q35" s="534"/>
    </row>
    <row r="36" spans="1:17" ht="12.75">
      <c r="A36" s="533"/>
      <c r="B36" s="533"/>
      <c r="C36" s="533"/>
      <c r="D36" s="533"/>
      <c r="E36" s="533"/>
      <c r="F36" s="533"/>
      <c r="G36" s="533"/>
      <c r="H36" s="533"/>
      <c r="I36" s="533"/>
      <c r="J36" s="533"/>
      <c r="K36" s="533"/>
      <c r="L36" s="533"/>
      <c r="M36" s="533"/>
      <c r="N36" s="533"/>
      <c r="O36" s="533"/>
      <c r="P36" s="533"/>
      <c r="Q36" s="534"/>
    </row>
    <row r="37" spans="1:17" ht="12.75">
      <c r="A37" s="533"/>
      <c r="B37" s="533"/>
      <c r="C37" s="533"/>
      <c r="D37" s="535" t="s">
        <v>26</v>
      </c>
      <c r="E37" s="535" t="s">
        <v>14</v>
      </c>
      <c r="F37" s="535" t="s">
        <v>15</v>
      </c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9"/>
    </row>
    <row r="38" spans="1:17" ht="61.5" customHeight="1">
      <c r="A38" s="533"/>
      <c r="B38" s="533"/>
      <c r="C38" s="533"/>
      <c r="D38" s="535"/>
      <c r="E38" s="535"/>
      <c r="F38" s="535"/>
      <c r="G38" s="533"/>
      <c r="H38" s="535" t="s">
        <v>16</v>
      </c>
      <c r="I38" s="535" t="s">
        <v>17</v>
      </c>
      <c r="J38" s="533"/>
      <c r="K38" s="535" t="s">
        <v>16</v>
      </c>
      <c r="L38" s="535" t="s">
        <v>18</v>
      </c>
      <c r="M38" s="535" t="s">
        <v>27</v>
      </c>
      <c r="N38" s="535" t="s">
        <v>19</v>
      </c>
      <c r="O38" s="535" t="s">
        <v>20</v>
      </c>
      <c r="P38" s="533"/>
      <c r="Q38" s="534"/>
    </row>
    <row r="39" spans="1:17" ht="12.75">
      <c r="A39" s="533"/>
      <c r="B39" s="533"/>
      <c r="C39" s="533"/>
      <c r="D39" s="535"/>
      <c r="E39" s="535"/>
      <c r="F39" s="535"/>
      <c r="G39" s="533"/>
      <c r="H39" s="535"/>
      <c r="I39" s="535"/>
      <c r="J39" s="533"/>
      <c r="K39" s="535"/>
      <c r="L39" s="535"/>
      <c r="M39" s="535"/>
      <c r="N39" s="535"/>
      <c r="O39" s="535"/>
      <c r="P39" s="533"/>
      <c r="Q39" s="534"/>
    </row>
    <row r="40" spans="1:17" ht="12.75">
      <c r="A40" s="11">
        <v>1</v>
      </c>
      <c r="B40" s="11">
        <v>2</v>
      </c>
      <c r="C40" s="11">
        <v>3</v>
      </c>
      <c r="D40" s="11">
        <v>4</v>
      </c>
      <c r="E40" s="11">
        <v>5</v>
      </c>
      <c r="F40" s="11">
        <v>6</v>
      </c>
      <c r="G40" s="11">
        <v>7</v>
      </c>
      <c r="H40" s="11">
        <v>8</v>
      </c>
      <c r="I40" s="11">
        <v>9</v>
      </c>
      <c r="J40" s="11">
        <v>10</v>
      </c>
      <c r="K40" s="11">
        <v>11</v>
      </c>
      <c r="L40" s="11">
        <v>12</v>
      </c>
      <c r="M40" s="11">
        <v>13</v>
      </c>
      <c r="N40" s="11">
        <v>14</v>
      </c>
      <c r="O40" s="11">
        <v>15</v>
      </c>
      <c r="P40" s="11">
        <v>16</v>
      </c>
      <c r="Q40" s="9"/>
    </row>
    <row r="41" spans="1:17" ht="12.75">
      <c r="A41" s="10">
        <v>1</v>
      </c>
      <c r="B41" s="194" t="s">
        <v>532</v>
      </c>
      <c r="C41" s="202" t="s">
        <v>543</v>
      </c>
      <c r="D41" s="195" t="s">
        <v>538</v>
      </c>
      <c r="E41" s="12"/>
      <c r="F41" s="12"/>
      <c r="G41" s="10" t="s">
        <v>533</v>
      </c>
      <c r="H41" s="190"/>
      <c r="I41" s="191"/>
      <c r="J41" s="12"/>
      <c r="K41" s="190"/>
      <c r="L41" s="191"/>
      <c r="M41" s="20">
        <f>L41*50%</f>
        <v>0</v>
      </c>
      <c r="N41" s="20">
        <f>L41-M41</f>
        <v>0</v>
      </c>
      <c r="O41" s="18">
        <v>12</v>
      </c>
      <c r="P41" s="12"/>
      <c r="Q41" s="9"/>
    </row>
    <row r="42" spans="1:17" ht="12.75">
      <c r="A42" s="10">
        <v>2</v>
      </c>
      <c r="B42" s="194"/>
      <c r="C42" s="202"/>
      <c r="D42" s="195"/>
      <c r="E42" s="12"/>
      <c r="F42" s="12"/>
      <c r="G42" s="10" t="s">
        <v>533</v>
      </c>
      <c r="H42" s="190"/>
      <c r="I42" s="191"/>
      <c r="J42" s="12"/>
      <c r="K42" s="190"/>
      <c r="L42" s="191"/>
      <c r="M42" s="20"/>
      <c r="N42" s="20">
        <f>L42-M42</f>
        <v>0</v>
      </c>
      <c r="O42" s="18"/>
      <c r="P42" s="12"/>
      <c r="Q42" s="9"/>
    </row>
    <row r="43" spans="1:17" ht="12.75">
      <c r="A43" s="10">
        <v>3</v>
      </c>
      <c r="B43" s="194"/>
      <c r="C43" s="202"/>
      <c r="D43" s="196"/>
      <c r="E43" s="12"/>
      <c r="F43" s="12"/>
      <c r="G43" s="10" t="s">
        <v>533</v>
      </c>
      <c r="H43" s="190"/>
      <c r="I43" s="191"/>
      <c r="J43" s="12"/>
      <c r="K43" s="190"/>
      <c r="L43" s="191"/>
      <c r="M43" s="20"/>
      <c r="N43" s="20">
        <f>L43-M43</f>
        <v>0</v>
      </c>
      <c r="O43" s="18"/>
      <c r="P43" s="12"/>
      <c r="Q43" s="9"/>
    </row>
    <row r="44" spans="1:17" ht="12.75">
      <c r="A44" s="10">
        <v>4</v>
      </c>
      <c r="B44" s="194"/>
      <c r="C44" s="202"/>
      <c r="D44" s="195"/>
      <c r="E44" s="12"/>
      <c r="F44" s="12"/>
      <c r="G44" s="10" t="s">
        <v>533</v>
      </c>
      <c r="H44" s="190"/>
      <c r="I44" s="191"/>
      <c r="J44" s="12"/>
      <c r="K44" s="190"/>
      <c r="L44" s="191"/>
      <c r="M44" s="20"/>
      <c r="N44" s="20">
        <f>L44-M44</f>
        <v>0</v>
      </c>
      <c r="O44" s="18"/>
      <c r="P44" s="12"/>
      <c r="Q44" s="9"/>
    </row>
    <row r="45" spans="1:17" ht="12.75">
      <c r="A45" s="536" t="s">
        <v>465</v>
      </c>
      <c r="B45" s="536"/>
      <c r="C45" s="536"/>
      <c r="D45" s="536"/>
      <c r="E45" s="536"/>
      <c r="F45" s="536"/>
      <c r="G45" s="537"/>
      <c r="H45" s="19">
        <f>SUM(H41:H44)</f>
        <v>0</v>
      </c>
      <c r="I45" s="21">
        <f>SUM(I41:I44)</f>
        <v>0</v>
      </c>
      <c r="J45" s="154"/>
      <c r="K45" s="19">
        <f>SUM(K41:K44)</f>
        <v>0</v>
      </c>
      <c r="L45" s="21">
        <f>SUM(L41:L44)</f>
        <v>0</v>
      </c>
      <c r="M45" s="21">
        <f>SUM(M41:M44)</f>
        <v>0</v>
      </c>
      <c r="N45" s="21">
        <f>SUM(N41:N44)</f>
        <v>0</v>
      </c>
      <c r="O45" s="155"/>
      <c r="P45" s="122"/>
      <c r="Q45" s="9"/>
    </row>
    <row r="46" spans="1:17" ht="12.75">
      <c r="A46" s="1" t="e">
        <f>CONCATENATE("Число порядкових номерів на сторінці: ",ЧислоПрописом(COUNTA(A41:A44))," (з ",A41," по ",A44,")")</f>
        <v>#NAME?</v>
      </c>
      <c r="B46" s="122"/>
      <c r="C46" s="122"/>
      <c r="D46" s="122"/>
      <c r="E46" s="122"/>
      <c r="F46" s="122"/>
      <c r="G46" s="135" t="e">
        <f>CONCATENATE("Загальна кількість у натуральних вимірах фактично на сторінці: ",ЧислоПрописом(H45))</f>
        <v>#NAME?</v>
      </c>
      <c r="H46" s="155"/>
      <c r="I46" s="156"/>
      <c r="J46" s="154"/>
      <c r="K46" s="155"/>
      <c r="L46" s="156"/>
      <c r="M46" s="156"/>
      <c r="N46" s="156"/>
      <c r="O46" s="155"/>
      <c r="P46" s="122"/>
      <c r="Q46" s="9"/>
    </row>
    <row r="47" spans="2:17" ht="12.75">
      <c r="B47" s="122"/>
      <c r="C47" s="122"/>
      <c r="D47" s="122"/>
      <c r="E47" s="122"/>
      <c r="F47" s="122"/>
      <c r="G47" s="135"/>
      <c r="H47" s="155"/>
      <c r="I47" s="156"/>
      <c r="J47" s="154"/>
      <c r="K47" s="155"/>
      <c r="L47" s="156"/>
      <c r="M47" s="156"/>
      <c r="N47" s="156"/>
      <c r="O47" s="155"/>
      <c r="P47" s="122"/>
      <c r="Q47" s="9"/>
    </row>
    <row r="48" spans="2:17" ht="12.75">
      <c r="B48" s="132"/>
      <c r="C48" s="132"/>
      <c r="E48" s="122"/>
      <c r="G48" s="135" t="e">
        <f>CONCATENATE("Загальна кількість у натуральних вимірах за даними бухобліку на сторінці: ",ЧислоПрописом(K45))</f>
        <v>#NAME?</v>
      </c>
      <c r="H48" s="155"/>
      <c r="I48" s="156"/>
      <c r="J48" s="154"/>
      <c r="K48" s="155"/>
      <c r="L48" s="156"/>
      <c r="M48" s="156"/>
      <c r="N48" s="156"/>
      <c r="O48" s="155"/>
      <c r="P48" s="122"/>
      <c r="Q48" s="9"/>
    </row>
    <row r="49" spans="1:17" ht="12.75">
      <c r="A49" s="533" t="s">
        <v>23</v>
      </c>
      <c r="B49" s="533" t="s">
        <v>24</v>
      </c>
      <c r="C49" s="533" t="s">
        <v>25</v>
      </c>
      <c r="D49" s="533" t="s">
        <v>10</v>
      </c>
      <c r="E49" s="533"/>
      <c r="F49" s="533"/>
      <c r="G49" s="533" t="s">
        <v>11</v>
      </c>
      <c r="H49" s="533" t="s">
        <v>12</v>
      </c>
      <c r="I49" s="533"/>
      <c r="J49" s="533" t="s">
        <v>34</v>
      </c>
      <c r="K49" s="533" t="s">
        <v>36</v>
      </c>
      <c r="L49" s="533"/>
      <c r="M49" s="533"/>
      <c r="N49" s="533"/>
      <c r="O49" s="533"/>
      <c r="P49" s="533" t="s">
        <v>13</v>
      </c>
      <c r="Q49" s="9"/>
    </row>
    <row r="50" spans="1:17" ht="12.75">
      <c r="A50" s="533"/>
      <c r="B50" s="533"/>
      <c r="C50" s="533"/>
      <c r="D50" s="533"/>
      <c r="E50" s="533"/>
      <c r="F50" s="533"/>
      <c r="G50" s="533"/>
      <c r="H50" s="533"/>
      <c r="I50" s="533"/>
      <c r="J50" s="533"/>
      <c r="K50" s="533"/>
      <c r="L50" s="533"/>
      <c r="M50" s="533"/>
      <c r="N50" s="533"/>
      <c r="O50" s="533"/>
      <c r="P50" s="533"/>
      <c r="Q50" s="9"/>
    </row>
    <row r="51" spans="1:17" ht="12.75">
      <c r="A51" s="533"/>
      <c r="B51" s="533"/>
      <c r="C51" s="533"/>
      <c r="D51" s="535" t="s">
        <v>26</v>
      </c>
      <c r="E51" s="535" t="s">
        <v>14</v>
      </c>
      <c r="F51" s="535" t="s">
        <v>15</v>
      </c>
      <c r="G51" s="533"/>
      <c r="H51" s="533"/>
      <c r="I51" s="533"/>
      <c r="J51" s="533"/>
      <c r="K51" s="533"/>
      <c r="L51" s="533"/>
      <c r="M51" s="533"/>
      <c r="N51" s="533"/>
      <c r="O51" s="533"/>
      <c r="P51" s="533"/>
      <c r="Q51" s="9"/>
    </row>
    <row r="52" spans="1:17" ht="33.75" customHeight="1">
      <c r="A52" s="533"/>
      <c r="B52" s="533"/>
      <c r="C52" s="533"/>
      <c r="D52" s="535"/>
      <c r="E52" s="535"/>
      <c r="F52" s="535"/>
      <c r="G52" s="533"/>
      <c r="H52" s="535" t="s">
        <v>16</v>
      </c>
      <c r="I52" s="535" t="s">
        <v>17</v>
      </c>
      <c r="J52" s="533"/>
      <c r="K52" s="535" t="s">
        <v>16</v>
      </c>
      <c r="L52" s="535" t="s">
        <v>18</v>
      </c>
      <c r="M52" s="535" t="s">
        <v>27</v>
      </c>
      <c r="N52" s="535" t="s">
        <v>19</v>
      </c>
      <c r="O52" s="535" t="s">
        <v>20</v>
      </c>
      <c r="P52" s="533"/>
      <c r="Q52" s="9"/>
    </row>
    <row r="53" spans="1:17" ht="31.5" customHeight="1">
      <c r="A53" s="533"/>
      <c r="B53" s="533"/>
      <c r="C53" s="533"/>
      <c r="D53" s="535"/>
      <c r="E53" s="535"/>
      <c r="F53" s="535"/>
      <c r="G53" s="533"/>
      <c r="H53" s="535"/>
      <c r="I53" s="535"/>
      <c r="J53" s="533"/>
      <c r="K53" s="535"/>
      <c r="L53" s="535"/>
      <c r="M53" s="535"/>
      <c r="N53" s="535"/>
      <c r="O53" s="535"/>
      <c r="P53" s="533"/>
      <c r="Q53" s="9"/>
    </row>
    <row r="54" spans="1:17" ht="12.75">
      <c r="A54" s="11">
        <v>1</v>
      </c>
      <c r="B54" s="11">
        <v>2</v>
      </c>
      <c r="C54" s="11">
        <v>3</v>
      </c>
      <c r="D54" s="11">
        <v>4</v>
      </c>
      <c r="E54" s="11">
        <v>5</v>
      </c>
      <c r="F54" s="11">
        <v>6</v>
      </c>
      <c r="G54" s="11">
        <v>7</v>
      </c>
      <c r="H54" s="11">
        <v>8</v>
      </c>
      <c r="I54" s="11">
        <v>9</v>
      </c>
      <c r="J54" s="11">
        <v>10</v>
      </c>
      <c r="K54" s="11">
        <v>11</v>
      </c>
      <c r="L54" s="11">
        <v>12</v>
      </c>
      <c r="M54" s="11">
        <v>13</v>
      </c>
      <c r="N54" s="11">
        <v>14</v>
      </c>
      <c r="O54" s="11">
        <v>15</v>
      </c>
      <c r="P54" s="11">
        <v>16</v>
      </c>
      <c r="Q54" s="9"/>
    </row>
    <row r="55" spans="1:17" ht="12.75">
      <c r="A55" s="10">
        <v>5</v>
      </c>
      <c r="B55" s="194"/>
      <c r="C55" s="202"/>
      <c r="D55" s="195"/>
      <c r="E55" s="12"/>
      <c r="F55" s="12"/>
      <c r="G55" s="10"/>
      <c r="H55" s="190"/>
      <c r="I55" s="191"/>
      <c r="J55" s="12"/>
      <c r="K55" s="190"/>
      <c r="L55" s="191"/>
      <c r="M55" s="197">
        <f>L55*50%</f>
        <v>0</v>
      </c>
      <c r="N55" s="20">
        <f>L55-M55</f>
        <v>0</v>
      </c>
      <c r="O55" s="18"/>
      <c r="P55" s="12"/>
      <c r="Q55" s="9"/>
    </row>
    <row r="56" spans="1:17" ht="12.75">
      <c r="A56" s="10">
        <v>6</v>
      </c>
      <c r="B56" s="194"/>
      <c r="C56" s="202"/>
      <c r="D56" s="196"/>
      <c r="E56" s="12"/>
      <c r="F56" s="12"/>
      <c r="G56" s="10"/>
      <c r="H56" s="190"/>
      <c r="I56" s="191"/>
      <c r="J56" s="12"/>
      <c r="K56" s="190"/>
      <c r="L56" s="191"/>
      <c r="M56" s="197">
        <f aca="true" t="shared" si="0" ref="M56:M86">L56*50%</f>
        <v>0</v>
      </c>
      <c r="N56" s="20">
        <f aca="true" t="shared" si="1" ref="N56:N86">L56-M56</f>
        <v>0</v>
      </c>
      <c r="O56" s="18"/>
      <c r="P56" s="12"/>
      <c r="Q56" s="9"/>
    </row>
    <row r="57" spans="1:17" ht="12.75">
      <c r="A57" s="10">
        <v>7</v>
      </c>
      <c r="B57" s="194"/>
      <c r="C57" s="202"/>
      <c r="D57" s="196"/>
      <c r="E57" s="12"/>
      <c r="F57" s="12"/>
      <c r="G57" s="10"/>
      <c r="H57" s="190"/>
      <c r="I57" s="191"/>
      <c r="J57" s="12"/>
      <c r="K57" s="190"/>
      <c r="L57" s="191"/>
      <c r="M57" s="197">
        <f t="shared" si="0"/>
        <v>0</v>
      </c>
      <c r="N57" s="20">
        <f t="shared" si="1"/>
        <v>0</v>
      </c>
      <c r="O57" s="18"/>
      <c r="P57" s="12"/>
      <c r="Q57" s="9"/>
    </row>
    <row r="58" spans="1:17" ht="12.75">
      <c r="A58" s="10">
        <v>8</v>
      </c>
      <c r="B58" s="194"/>
      <c r="C58" s="202"/>
      <c r="D58" s="196"/>
      <c r="E58" s="12"/>
      <c r="F58" s="12"/>
      <c r="G58" s="10"/>
      <c r="H58" s="190"/>
      <c r="I58" s="191"/>
      <c r="J58" s="12"/>
      <c r="K58" s="190"/>
      <c r="L58" s="191"/>
      <c r="M58" s="197">
        <f t="shared" si="0"/>
        <v>0</v>
      </c>
      <c r="N58" s="20">
        <f t="shared" si="1"/>
        <v>0</v>
      </c>
      <c r="O58" s="18"/>
      <c r="P58" s="12"/>
      <c r="Q58" s="9"/>
    </row>
    <row r="59" spans="1:17" ht="12.75">
      <c r="A59" s="10">
        <v>9</v>
      </c>
      <c r="B59" s="194"/>
      <c r="C59" s="202"/>
      <c r="D59" s="196"/>
      <c r="E59" s="12"/>
      <c r="F59" s="12"/>
      <c r="G59" s="10"/>
      <c r="H59" s="190"/>
      <c r="I59" s="191"/>
      <c r="J59" s="12"/>
      <c r="K59" s="190"/>
      <c r="L59" s="191"/>
      <c r="M59" s="197">
        <f t="shared" si="0"/>
        <v>0</v>
      </c>
      <c r="N59" s="20">
        <f t="shared" si="1"/>
        <v>0</v>
      </c>
      <c r="O59" s="18"/>
      <c r="P59" s="12"/>
      <c r="Q59" s="9"/>
    </row>
    <row r="60" spans="1:17" ht="12.75">
      <c r="A60" s="10">
        <v>10</v>
      </c>
      <c r="B60" s="194"/>
      <c r="C60" s="202"/>
      <c r="D60" s="196"/>
      <c r="E60" s="12"/>
      <c r="F60" s="12"/>
      <c r="G60" s="10"/>
      <c r="H60" s="190"/>
      <c r="I60" s="191"/>
      <c r="J60" s="12"/>
      <c r="K60" s="190"/>
      <c r="L60" s="191"/>
      <c r="M60" s="197">
        <f t="shared" si="0"/>
        <v>0</v>
      </c>
      <c r="N60" s="20">
        <f t="shared" si="1"/>
        <v>0</v>
      </c>
      <c r="O60" s="18"/>
      <c r="P60" s="12"/>
      <c r="Q60" s="9"/>
    </row>
    <row r="61" spans="1:17" ht="12.75">
      <c r="A61" s="10">
        <v>13</v>
      </c>
      <c r="B61" s="194"/>
      <c r="C61" s="202"/>
      <c r="D61" s="196"/>
      <c r="E61" s="12"/>
      <c r="F61" s="12"/>
      <c r="G61" s="10"/>
      <c r="H61" s="190"/>
      <c r="I61" s="191"/>
      <c r="J61" s="12"/>
      <c r="K61" s="190"/>
      <c r="L61" s="191"/>
      <c r="M61" s="197">
        <f t="shared" si="0"/>
        <v>0</v>
      </c>
      <c r="N61" s="20">
        <f t="shared" si="1"/>
        <v>0</v>
      </c>
      <c r="O61" s="18"/>
      <c r="P61" s="12"/>
      <c r="Q61" s="9"/>
    </row>
    <row r="62" spans="1:17" ht="26.25" customHeight="1">
      <c r="A62" s="10">
        <v>14</v>
      </c>
      <c r="B62" s="184"/>
      <c r="C62" s="202"/>
      <c r="D62" s="196"/>
      <c r="E62" s="12"/>
      <c r="F62" s="12"/>
      <c r="G62" s="10"/>
      <c r="H62" s="190"/>
      <c r="I62" s="191"/>
      <c r="J62" s="12"/>
      <c r="K62" s="190"/>
      <c r="L62" s="191"/>
      <c r="M62" s="197">
        <f t="shared" si="0"/>
        <v>0</v>
      </c>
      <c r="N62" s="20">
        <f t="shared" si="1"/>
        <v>0</v>
      </c>
      <c r="O62" s="18"/>
      <c r="P62" s="12"/>
      <c r="Q62" s="9"/>
    </row>
    <row r="63" spans="1:17" ht="12.75">
      <c r="A63" s="10">
        <v>16</v>
      </c>
      <c r="B63" s="194"/>
      <c r="C63" s="202"/>
      <c r="D63" s="196"/>
      <c r="E63" s="12"/>
      <c r="F63" s="12"/>
      <c r="G63" s="10"/>
      <c r="H63" s="190"/>
      <c r="I63" s="191"/>
      <c r="J63" s="12"/>
      <c r="K63" s="190"/>
      <c r="L63" s="191"/>
      <c r="M63" s="197">
        <f t="shared" si="0"/>
        <v>0</v>
      </c>
      <c r="N63" s="20">
        <f t="shared" si="1"/>
        <v>0</v>
      </c>
      <c r="O63" s="18"/>
      <c r="P63" s="12"/>
      <c r="Q63" s="9"/>
    </row>
    <row r="64" spans="1:17" ht="12.75">
      <c r="A64" s="10">
        <v>17</v>
      </c>
      <c r="B64" s="194"/>
      <c r="C64" s="202"/>
      <c r="D64" s="196"/>
      <c r="E64" s="12"/>
      <c r="F64" s="12"/>
      <c r="G64" s="10"/>
      <c r="H64" s="190"/>
      <c r="I64" s="191"/>
      <c r="J64" s="12"/>
      <c r="K64" s="190"/>
      <c r="L64" s="191"/>
      <c r="M64" s="197">
        <f t="shared" si="0"/>
        <v>0</v>
      </c>
      <c r="N64" s="20">
        <f t="shared" si="1"/>
        <v>0</v>
      </c>
      <c r="O64" s="18"/>
      <c r="P64" s="12"/>
      <c r="Q64" s="9"/>
    </row>
    <row r="65" spans="1:17" ht="12.75">
      <c r="A65" s="10">
        <v>18</v>
      </c>
      <c r="B65" s="194"/>
      <c r="C65" s="202"/>
      <c r="D65" s="196"/>
      <c r="E65" s="12"/>
      <c r="F65" s="12"/>
      <c r="G65" s="10"/>
      <c r="H65" s="190"/>
      <c r="I65" s="191"/>
      <c r="J65" s="12"/>
      <c r="K65" s="190"/>
      <c r="L65" s="191"/>
      <c r="M65" s="197">
        <f t="shared" si="0"/>
        <v>0</v>
      </c>
      <c r="N65" s="20">
        <f t="shared" si="1"/>
        <v>0</v>
      </c>
      <c r="O65" s="18"/>
      <c r="P65" s="12"/>
      <c r="Q65" s="9"/>
    </row>
    <row r="66" spans="1:17" ht="12.75">
      <c r="A66" s="10">
        <v>19</v>
      </c>
      <c r="B66" s="194"/>
      <c r="C66" s="202"/>
      <c r="D66" s="196"/>
      <c r="E66" s="12"/>
      <c r="F66" s="12"/>
      <c r="G66" s="10"/>
      <c r="H66" s="190"/>
      <c r="I66" s="191"/>
      <c r="J66" s="12"/>
      <c r="K66" s="190"/>
      <c r="L66" s="191"/>
      <c r="M66" s="197">
        <f t="shared" si="0"/>
        <v>0</v>
      </c>
      <c r="N66" s="20">
        <f t="shared" si="1"/>
        <v>0</v>
      </c>
      <c r="O66" s="18"/>
      <c r="P66" s="12"/>
      <c r="Q66" s="9"/>
    </row>
    <row r="67" spans="1:17" ht="12.75">
      <c r="A67" s="10">
        <v>20</v>
      </c>
      <c r="B67" s="194"/>
      <c r="C67" s="202"/>
      <c r="D67" s="196"/>
      <c r="E67" s="12"/>
      <c r="F67" s="12"/>
      <c r="G67" s="10"/>
      <c r="H67" s="190"/>
      <c r="I67" s="191"/>
      <c r="J67" s="12"/>
      <c r="K67" s="190"/>
      <c r="L67" s="191"/>
      <c r="M67" s="197">
        <f t="shared" si="0"/>
        <v>0</v>
      </c>
      <c r="N67" s="20">
        <f t="shared" si="1"/>
        <v>0</v>
      </c>
      <c r="O67" s="18"/>
      <c r="P67" s="12"/>
      <c r="Q67" s="9"/>
    </row>
    <row r="68" spans="1:17" ht="12.75">
      <c r="A68" s="10">
        <v>21</v>
      </c>
      <c r="B68" s="194"/>
      <c r="C68" s="202"/>
      <c r="D68" s="196"/>
      <c r="E68" s="12"/>
      <c r="F68" s="12"/>
      <c r="G68" s="10"/>
      <c r="H68" s="190"/>
      <c r="I68" s="191"/>
      <c r="J68" s="12"/>
      <c r="K68" s="190"/>
      <c r="L68" s="191"/>
      <c r="M68" s="197">
        <f t="shared" si="0"/>
        <v>0</v>
      </c>
      <c r="N68" s="20">
        <f t="shared" si="1"/>
        <v>0</v>
      </c>
      <c r="O68" s="18"/>
      <c r="P68" s="12"/>
      <c r="Q68" s="9"/>
    </row>
    <row r="69" spans="1:17" ht="12.75">
      <c r="A69" s="10">
        <v>22</v>
      </c>
      <c r="B69" s="194"/>
      <c r="C69" s="202"/>
      <c r="D69" s="196"/>
      <c r="E69" s="12"/>
      <c r="F69" s="12"/>
      <c r="G69" s="10"/>
      <c r="H69" s="190"/>
      <c r="I69" s="191"/>
      <c r="J69" s="12"/>
      <c r="K69" s="190"/>
      <c r="L69" s="191"/>
      <c r="M69" s="197">
        <f t="shared" si="0"/>
        <v>0</v>
      </c>
      <c r="N69" s="20">
        <f t="shared" si="1"/>
        <v>0</v>
      </c>
      <c r="O69" s="18"/>
      <c r="P69" s="12"/>
      <c r="Q69" s="9"/>
    </row>
    <row r="70" spans="1:17" ht="12.75">
      <c r="A70" s="10">
        <v>23</v>
      </c>
      <c r="B70" s="194"/>
      <c r="C70" s="202"/>
      <c r="D70" s="196"/>
      <c r="E70" s="12"/>
      <c r="F70" s="12"/>
      <c r="G70" s="10"/>
      <c r="H70" s="190"/>
      <c r="I70" s="191"/>
      <c r="J70" s="12"/>
      <c r="K70" s="190"/>
      <c r="L70" s="191"/>
      <c r="M70" s="197">
        <f t="shared" si="0"/>
        <v>0</v>
      </c>
      <c r="N70" s="20">
        <f t="shared" si="1"/>
        <v>0</v>
      </c>
      <c r="O70" s="18"/>
      <c r="P70" s="12"/>
      <c r="Q70" s="9"/>
    </row>
    <row r="71" spans="1:17" ht="12.75">
      <c r="A71" s="10">
        <v>24</v>
      </c>
      <c r="B71" s="194"/>
      <c r="C71" s="202"/>
      <c r="D71" s="196"/>
      <c r="E71" s="12"/>
      <c r="F71" s="12"/>
      <c r="G71" s="10"/>
      <c r="H71" s="190"/>
      <c r="I71" s="191"/>
      <c r="J71" s="12"/>
      <c r="K71" s="190"/>
      <c r="L71" s="191"/>
      <c r="M71" s="197">
        <f t="shared" si="0"/>
        <v>0</v>
      </c>
      <c r="N71" s="20">
        <f t="shared" si="1"/>
        <v>0</v>
      </c>
      <c r="O71" s="18"/>
      <c r="P71" s="12"/>
      <c r="Q71" s="9"/>
    </row>
    <row r="72" spans="1:17" ht="12.75">
      <c r="A72" s="10">
        <v>25</v>
      </c>
      <c r="B72" s="194"/>
      <c r="C72" s="202"/>
      <c r="D72" s="196"/>
      <c r="E72" s="12"/>
      <c r="F72" s="12"/>
      <c r="G72" s="10"/>
      <c r="H72" s="190"/>
      <c r="I72" s="191"/>
      <c r="J72" s="12"/>
      <c r="K72" s="190"/>
      <c r="L72" s="191"/>
      <c r="M72" s="197">
        <f t="shared" si="0"/>
        <v>0</v>
      </c>
      <c r="N72" s="20">
        <f t="shared" si="1"/>
        <v>0</v>
      </c>
      <c r="O72" s="18"/>
      <c r="P72" s="12"/>
      <c r="Q72" s="9"/>
    </row>
    <row r="73" spans="1:17" ht="12.75">
      <c r="A73" s="10">
        <v>26</v>
      </c>
      <c r="B73" s="194"/>
      <c r="C73" s="202"/>
      <c r="D73" s="196"/>
      <c r="E73" s="12"/>
      <c r="F73" s="12"/>
      <c r="G73" s="10"/>
      <c r="H73" s="190"/>
      <c r="I73" s="191"/>
      <c r="J73" s="12"/>
      <c r="K73" s="190"/>
      <c r="L73" s="191"/>
      <c r="M73" s="197">
        <f t="shared" si="0"/>
        <v>0</v>
      </c>
      <c r="N73" s="20">
        <f t="shared" si="1"/>
        <v>0</v>
      </c>
      <c r="O73" s="18"/>
      <c r="P73" s="12"/>
      <c r="Q73" s="9"/>
    </row>
    <row r="74" spans="1:17" ht="12.75">
      <c r="A74" s="10">
        <v>27</v>
      </c>
      <c r="B74" s="194"/>
      <c r="C74" s="202"/>
      <c r="D74" s="196"/>
      <c r="E74" s="12"/>
      <c r="F74" s="12"/>
      <c r="G74" s="10"/>
      <c r="H74" s="190"/>
      <c r="I74" s="191"/>
      <c r="J74" s="12"/>
      <c r="K74" s="190"/>
      <c r="L74" s="191"/>
      <c r="M74" s="197">
        <f t="shared" si="0"/>
        <v>0</v>
      </c>
      <c r="N74" s="20">
        <f t="shared" si="1"/>
        <v>0</v>
      </c>
      <c r="O74" s="18"/>
      <c r="P74" s="12"/>
      <c r="Q74" s="9"/>
    </row>
    <row r="75" spans="1:17" ht="12.75">
      <c r="A75" s="10">
        <v>28</v>
      </c>
      <c r="B75" s="194"/>
      <c r="C75" s="202"/>
      <c r="D75" s="196"/>
      <c r="E75" s="12"/>
      <c r="F75" s="12"/>
      <c r="G75" s="10"/>
      <c r="H75" s="190"/>
      <c r="I75" s="191"/>
      <c r="J75" s="12"/>
      <c r="K75" s="190"/>
      <c r="L75" s="191"/>
      <c r="M75" s="197">
        <f t="shared" si="0"/>
        <v>0</v>
      </c>
      <c r="N75" s="20">
        <f t="shared" si="1"/>
        <v>0</v>
      </c>
      <c r="O75" s="18"/>
      <c r="P75" s="12"/>
      <c r="Q75" s="9"/>
    </row>
    <row r="76" spans="1:17" ht="12.75">
      <c r="A76" s="10">
        <v>29</v>
      </c>
      <c r="B76" s="194"/>
      <c r="C76" s="202"/>
      <c r="D76" s="196"/>
      <c r="E76" s="12"/>
      <c r="F76" s="12"/>
      <c r="G76" s="10"/>
      <c r="H76" s="190"/>
      <c r="I76" s="191"/>
      <c r="J76" s="12"/>
      <c r="K76" s="190"/>
      <c r="L76" s="191"/>
      <c r="M76" s="197">
        <f t="shared" si="0"/>
        <v>0</v>
      </c>
      <c r="N76" s="20">
        <f t="shared" si="1"/>
        <v>0</v>
      </c>
      <c r="O76" s="18"/>
      <c r="P76" s="12"/>
      <c r="Q76" s="9"/>
    </row>
    <row r="77" spans="1:17" ht="12.75">
      <c r="A77" s="10">
        <v>30</v>
      </c>
      <c r="B77" s="194"/>
      <c r="C77" s="202"/>
      <c r="D77" s="196"/>
      <c r="E77" s="12"/>
      <c r="F77" s="12"/>
      <c r="G77" s="10"/>
      <c r="H77" s="190"/>
      <c r="I77" s="191"/>
      <c r="J77" s="12"/>
      <c r="K77" s="190"/>
      <c r="L77" s="191"/>
      <c r="M77" s="197">
        <f t="shared" si="0"/>
        <v>0</v>
      </c>
      <c r="N77" s="20">
        <f t="shared" si="1"/>
        <v>0</v>
      </c>
      <c r="O77" s="18"/>
      <c r="P77" s="12"/>
      <c r="Q77" s="9"/>
    </row>
    <row r="78" spans="1:17" ht="12.75">
      <c r="A78" s="10">
        <v>31</v>
      </c>
      <c r="B78" s="194"/>
      <c r="C78" s="202"/>
      <c r="D78" s="196"/>
      <c r="E78" s="12"/>
      <c r="F78" s="12"/>
      <c r="G78" s="10"/>
      <c r="H78" s="190"/>
      <c r="I78" s="191"/>
      <c r="J78" s="12"/>
      <c r="K78" s="190"/>
      <c r="L78" s="191"/>
      <c r="M78" s="197">
        <f t="shared" si="0"/>
        <v>0</v>
      </c>
      <c r="N78" s="20">
        <f t="shared" si="1"/>
        <v>0</v>
      </c>
      <c r="O78" s="18"/>
      <c r="P78" s="12"/>
      <c r="Q78" s="9"/>
    </row>
    <row r="79" spans="1:17" ht="12.75">
      <c r="A79" s="10">
        <v>32</v>
      </c>
      <c r="B79" s="194"/>
      <c r="C79" s="202"/>
      <c r="D79" s="196"/>
      <c r="E79" s="12"/>
      <c r="F79" s="12"/>
      <c r="G79" s="10"/>
      <c r="H79" s="190"/>
      <c r="I79" s="191"/>
      <c r="J79" s="12"/>
      <c r="K79" s="190"/>
      <c r="L79" s="191"/>
      <c r="M79" s="197">
        <f t="shared" si="0"/>
        <v>0</v>
      </c>
      <c r="N79" s="20">
        <f t="shared" si="1"/>
        <v>0</v>
      </c>
      <c r="O79" s="18"/>
      <c r="P79" s="12"/>
      <c r="Q79" s="9"/>
    </row>
    <row r="80" spans="1:17" ht="12.75">
      <c r="A80" s="10">
        <v>33</v>
      </c>
      <c r="B80" s="194"/>
      <c r="C80" s="202"/>
      <c r="D80" s="196"/>
      <c r="E80" s="12"/>
      <c r="F80" s="12"/>
      <c r="G80" s="10"/>
      <c r="H80" s="190"/>
      <c r="I80" s="191"/>
      <c r="J80" s="12"/>
      <c r="K80" s="190"/>
      <c r="L80" s="191"/>
      <c r="M80" s="197">
        <f t="shared" si="0"/>
        <v>0</v>
      </c>
      <c r="N80" s="20">
        <f t="shared" si="1"/>
        <v>0</v>
      </c>
      <c r="O80" s="18"/>
      <c r="P80" s="12"/>
      <c r="Q80" s="9"/>
    </row>
    <row r="81" spans="1:17" ht="12.75">
      <c r="A81" s="10">
        <v>34</v>
      </c>
      <c r="B81" s="194"/>
      <c r="C81" s="202"/>
      <c r="D81" s="196"/>
      <c r="E81" s="12"/>
      <c r="F81" s="12"/>
      <c r="G81" s="10"/>
      <c r="H81" s="190"/>
      <c r="I81" s="191"/>
      <c r="J81" s="12"/>
      <c r="K81" s="190"/>
      <c r="L81" s="191"/>
      <c r="M81" s="197">
        <f t="shared" si="0"/>
        <v>0</v>
      </c>
      <c r="N81" s="20">
        <f t="shared" si="1"/>
        <v>0</v>
      </c>
      <c r="O81" s="18"/>
      <c r="P81" s="12"/>
      <c r="Q81" s="9"/>
    </row>
    <row r="82" spans="1:17" ht="12.75">
      <c r="A82" s="10">
        <v>35</v>
      </c>
      <c r="B82" s="194"/>
      <c r="C82" s="202"/>
      <c r="D82" s="196"/>
      <c r="E82" s="12"/>
      <c r="F82" s="12"/>
      <c r="G82" s="10"/>
      <c r="H82" s="190"/>
      <c r="I82" s="191"/>
      <c r="J82" s="12"/>
      <c r="K82" s="190"/>
      <c r="L82" s="191"/>
      <c r="M82" s="197">
        <f t="shared" si="0"/>
        <v>0</v>
      </c>
      <c r="N82" s="20">
        <f t="shared" si="1"/>
        <v>0</v>
      </c>
      <c r="O82" s="18"/>
      <c r="P82" s="12"/>
      <c r="Q82" s="9"/>
    </row>
    <row r="83" spans="1:17" ht="12.75">
      <c r="A83" s="10">
        <v>36</v>
      </c>
      <c r="B83" s="194"/>
      <c r="C83" s="202"/>
      <c r="D83" s="196"/>
      <c r="E83" s="12"/>
      <c r="F83" s="12"/>
      <c r="G83" s="10"/>
      <c r="H83" s="190"/>
      <c r="I83" s="191"/>
      <c r="J83" s="12"/>
      <c r="K83" s="190"/>
      <c r="L83" s="191"/>
      <c r="M83" s="197">
        <f t="shared" si="0"/>
        <v>0</v>
      </c>
      <c r="N83" s="20">
        <f t="shared" si="1"/>
        <v>0</v>
      </c>
      <c r="O83" s="18"/>
      <c r="P83" s="12"/>
      <c r="Q83" s="9"/>
    </row>
    <row r="84" spans="1:17" ht="12.75">
      <c r="A84" s="10">
        <v>37</v>
      </c>
      <c r="B84" s="194"/>
      <c r="C84" s="202"/>
      <c r="D84" s="196"/>
      <c r="E84" s="12"/>
      <c r="F84" s="12"/>
      <c r="G84" s="10"/>
      <c r="H84" s="190"/>
      <c r="I84" s="191"/>
      <c r="J84" s="12"/>
      <c r="K84" s="190"/>
      <c r="L84" s="191"/>
      <c r="M84" s="197">
        <f t="shared" si="0"/>
        <v>0</v>
      </c>
      <c r="N84" s="20">
        <f t="shared" si="1"/>
        <v>0</v>
      </c>
      <c r="O84" s="18"/>
      <c r="P84" s="12"/>
      <c r="Q84" s="9"/>
    </row>
    <row r="85" spans="1:17" ht="12.75">
      <c r="A85" s="10">
        <v>38</v>
      </c>
      <c r="B85" s="194"/>
      <c r="C85" s="202"/>
      <c r="D85" s="196"/>
      <c r="E85" s="12"/>
      <c r="F85" s="12"/>
      <c r="G85" s="10"/>
      <c r="H85" s="190"/>
      <c r="I85" s="191"/>
      <c r="J85" s="12"/>
      <c r="K85" s="190"/>
      <c r="L85" s="191"/>
      <c r="M85" s="197">
        <f t="shared" si="0"/>
        <v>0</v>
      </c>
      <c r="N85" s="20">
        <f t="shared" si="1"/>
        <v>0</v>
      </c>
      <c r="O85" s="18"/>
      <c r="P85" s="12"/>
      <c r="Q85" s="9"/>
    </row>
    <row r="86" spans="1:17" ht="12.75">
      <c r="A86" s="10">
        <v>39</v>
      </c>
      <c r="B86" s="194"/>
      <c r="C86" s="202"/>
      <c r="D86" s="196"/>
      <c r="E86" s="12"/>
      <c r="F86" s="12"/>
      <c r="G86" s="10"/>
      <c r="H86" s="190"/>
      <c r="I86" s="191"/>
      <c r="J86" s="12"/>
      <c r="K86" s="190"/>
      <c r="L86" s="191"/>
      <c r="M86" s="197">
        <f t="shared" si="0"/>
        <v>0</v>
      </c>
      <c r="N86" s="20">
        <f t="shared" si="1"/>
        <v>0</v>
      </c>
      <c r="O86" s="18"/>
      <c r="P86" s="12"/>
      <c r="Q86" s="9"/>
    </row>
    <row r="87" spans="1:17" ht="12.75">
      <c r="A87" s="536" t="s">
        <v>465</v>
      </c>
      <c r="B87" s="536"/>
      <c r="C87" s="536"/>
      <c r="D87" s="536"/>
      <c r="E87" s="536"/>
      <c r="F87" s="536"/>
      <c r="G87" s="537"/>
      <c r="H87" s="157">
        <f>SUM(H55:H86)</f>
        <v>0</v>
      </c>
      <c r="I87" s="21">
        <f>SUM(I55:I86)</f>
        <v>0</v>
      </c>
      <c r="J87" s="154"/>
      <c r="K87" s="19">
        <f>SUM(K55:K86)</f>
        <v>0</v>
      </c>
      <c r="L87" s="21">
        <f>SUM(L55:L86)</f>
        <v>0</v>
      </c>
      <c r="M87" s="21">
        <f>SUM(M55:M86)</f>
        <v>0</v>
      </c>
      <c r="N87" s="21">
        <f>SUM(N55:N86)</f>
        <v>0</v>
      </c>
      <c r="O87" s="155"/>
      <c r="P87" s="122"/>
      <c r="Q87" s="9"/>
    </row>
    <row r="88" spans="1:17" ht="12.75">
      <c r="A88" s="1" t="e">
        <f>CONCATENATE("Число порядкових номерів на сторінці: ",ЧислоПрописом(COUNTA(A55:A86))," (з ",A55," по ",A86,")")</f>
        <v>#NAME?</v>
      </c>
      <c r="B88" s="122"/>
      <c r="C88" s="122"/>
      <c r="D88" s="122"/>
      <c r="E88" s="122"/>
      <c r="F88" s="122"/>
      <c r="G88" s="135" t="e">
        <f>CONCATENATE("Загальна кількість у натуральних вимірах фактично на сторінці: ",ЧислоПрописом(H87))</f>
        <v>#NAME?</v>
      </c>
      <c r="H88" s="155"/>
      <c r="I88" s="156"/>
      <c r="J88" s="154"/>
      <c r="K88" s="155"/>
      <c r="L88" s="156"/>
      <c r="M88" s="156"/>
      <c r="N88" s="156"/>
      <c r="O88" s="155"/>
      <c r="P88" s="122"/>
      <c r="Q88" s="9"/>
    </row>
    <row r="89" spans="2:17" ht="12.75">
      <c r="B89" s="122"/>
      <c r="C89" s="122"/>
      <c r="D89" s="122"/>
      <c r="E89" s="122"/>
      <c r="F89" s="122"/>
      <c r="G89" s="135"/>
      <c r="H89" s="155"/>
      <c r="I89" s="156"/>
      <c r="J89" s="154"/>
      <c r="K89" s="155"/>
      <c r="L89" s="156"/>
      <c r="M89" s="156"/>
      <c r="N89" s="156"/>
      <c r="O89" s="155"/>
      <c r="P89" s="122"/>
      <c r="Q89" s="9"/>
    </row>
    <row r="90" spans="2:17" ht="12.75">
      <c r="B90" s="132"/>
      <c r="C90" s="132"/>
      <c r="E90" s="122"/>
      <c r="G90" s="135" t="e">
        <f>CONCATENATE("Загальна кількість у натуральних вимірах за даними бухобліку на сторінці: ",ЧислоПрописом(K87))</f>
        <v>#NAME?</v>
      </c>
      <c r="H90" s="155"/>
      <c r="I90" s="156"/>
      <c r="J90" s="154"/>
      <c r="K90" s="155"/>
      <c r="L90" s="156"/>
      <c r="M90" s="156"/>
      <c r="N90" s="156"/>
      <c r="O90" s="155"/>
      <c r="P90" s="122"/>
      <c r="Q90" s="9"/>
    </row>
    <row r="91" spans="1:17" ht="12.75">
      <c r="A91" s="533" t="s">
        <v>23</v>
      </c>
      <c r="B91" s="533" t="s">
        <v>24</v>
      </c>
      <c r="C91" s="533" t="s">
        <v>25</v>
      </c>
      <c r="D91" s="533" t="s">
        <v>10</v>
      </c>
      <c r="E91" s="533"/>
      <c r="F91" s="533"/>
      <c r="G91" s="533" t="s">
        <v>11</v>
      </c>
      <c r="H91" s="533" t="s">
        <v>12</v>
      </c>
      <c r="I91" s="533"/>
      <c r="J91" s="533" t="s">
        <v>34</v>
      </c>
      <c r="K91" s="533" t="s">
        <v>36</v>
      </c>
      <c r="L91" s="533"/>
      <c r="M91" s="533"/>
      <c r="N91" s="533"/>
      <c r="O91" s="533"/>
      <c r="P91" s="533" t="s">
        <v>13</v>
      </c>
      <c r="Q91" s="9"/>
    </row>
    <row r="92" spans="1:17" ht="12.75">
      <c r="A92" s="533"/>
      <c r="B92" s="533"/>
      <c r="C92" s="533"/>
      <c r="D92" s="533"/>
      <c r="E92" s="533"/>
      <c r="F92" s="533"/>
      <c r="G92" s="533"/>
      <c r="H92" s="533"/>
      <c r="I92" s="533"/>
      <c r="J92" s="533"/>
      <c r="K92" s="533"/>
      <c r="L92" s="533"/>
      <c r="M92" s="533"/>
      <c r="N92" s="533"/>
      <c r="O92" s="533"/>
      <c r="P92" s="533"/>
      <c r="Q92" s="9"/>
    </row>
    <row r="93" spans="1:17" ht="12.75">
      <c r="A93" s="533"/>
      <c r="B93" s="533"/>
      <c r="C93" s="533"/>
      <c r="D93" s="535" t="s">
        <v>26</v>
      </c>
      <c r="E93" s="535" t="s">
        <v>14</v>
      </c>
      <c r="F93" s="535" t="s">
        <v>15</v>
      </c>
      <c r="G93" s="533"/>
      <c r="H93" s="533"/>
      <c r="I93" s="533"/>
      <c r="J93" s="533"/>
      <c r="K93" s="533"/>
      <c r="L93" s="533"/>
      <c r="M93" s="533"/>
      <c r="N93" s="533"/>
      <c r="O93" s="533"/>
      <c r="P93" s="533"/>
      <c r="Q93" s="9"/>
    </row>
    <row r="94" spans="1:17" ht="22.5" customHeight="1">
      <c r="A94" s="533"/>
      <c r="B94" s="533"/>
      <c r="C94" s="533"/>
      <c r="D94" s="535"/>
      <c r="E94" s="535"/>
      <c r="F94" s="535"/>
      <c r="G94" s="533"/>
      <c r="H94" s="535" t="s">
        <v>16</v>
      </c>
      <c r="I94" s="535" t="s">
        <v>17</v>
      </c>
      <c r="J94" s="533"/>
      <c r="K94" s="535" t="s">
        <v>16</v>
      </c>
      <c r="L94" s="535" t="s">
        <v>18</v>
      </c>
      <c r="M94" s="535" t="s">
        <v>27</v>
      </c>
      <c r="N94" s="535" t="s">
        <v>19</v>
      </c>
      <c r="O94" s="535" t="s">
        <v>20</v>
      </c>
      <c r="P94" s="533"/>
      <c r="Q94" s="9"/>
    </row>
    <row r="95" spans="1:17" ht="45" customHeight="1">
      <c r="A95" s="533"/>
      <c r="B95" s="533"/>
      <c r="C95" s="533"/>
      <c r="D95" s="535"/>
      <c r="E95" s="535"/>
      <c r="F95" s="535"/>
      <c r="G95" s="533"/>
      <c r="H95" s="535"/>
      <c r="I95" s="535"/>
      <c r="J95" s="533"/>
      <c r="K95" s="535"/>
      <c r="L95" s="535"/>
      <c r="M95" s="535"/>
      <c r="N95" s="535"/>
      <c r="O95" s="535"/>
      <c r="P95" s="533"/>
      <c r="Q95" s="9"/>
    </row>
    <row r="96" spans="1:17" ht="12.75">
      <c r="A96" s="11">
        <v>1</v>
      </c>
      <c r="B96" s="11">
        <v>2</v>
      </c>
      <c r="C96" s="11">
        <v>3</v>
      </c>
      <c r="D96" s="11">
        <v>4</v>
      </c>
      <c r="E96" s="11">
        <v>5</v>
      </c>
      <c r="F96" s="11">
        <v>6</v>
      </c>
      <c r="G96" s="11">
        <v>7</v>
      </c>
      <c r="H96" s="11">
        <v>8</v>
      </c>
      <c r="I96" s="11">
        <v>9</v>
      </c>
      <c r="J96" s="11">
        <v>10</v>
      </c>
      <c r="K96" s="11">
        <v>11</v>
      </c>
      <c r="L96" s="11">
        <v>12</v>
      </c>
      <c r="M96" s="11">
        <v>13</v>
      </c>
      <c r="N96" s="11">
        <v>14</v>
      </c>
      <c r="O96" s="11">
        <v>15</v>
      </c>
      <c r="P96" s="11">
        <v>16</v>
      </c>
      <c r="Q96" s="9"/>
    </row>
    <row r="97" spans="1:17" ht="12.75">
      <c r="A97" s="10">
        <v>41</v>
      </c>
      <c r="B97" s="194"/>
      <c r="C97" s="202"/>
      <c r="D97" s="196"/>
      <c r="E97" s="12"/>
      <c r="F97" s="12"/>
      <c r="G97" s="10"/>
      <c r="H97" s="190"/>
      <c r="I97" s="191"/>
      <c r="J97" s="12"/>
      <c r="K97" s="190"/>
      <c r="L97" s="191"/>
      <c r="M97" s="20">
        <f aca="true" t="shared" si="2" ref="M97:M118">L97*50%</f>
        <v>0</v>
      </c>
      <c r="N97" s="20">
        <f aca="true" t="shared" si="3" ref="N97:N118">L97-M97</f>
        <v>0</v>
      </c>
      <c r="O97" s="18"/>
      <c r="P97" s="12"/>
      <c r="Q97" s="9"/>
    </row>
    <row r="98" spans="1:17" ht="12.75">
      <c r="A98" s="10">
        <v>42</v>
      </c>
      <c r="B98" s="194"/>
      <c r="C98" s="202"/>
      <c r="D98" s="196"/>
      <c r="E98" s="12"/>
      <c r="F98" s="12"/>
      <c r="G98" s="10"/>
      <c r="H98" s="190"/>
      <c r="I98" s="191"/>
      <c r="J98" s="12"/>
      <c r="K98" s="190"/>
      <c r="L98" s="191"/>
      <c r="M98" s="20">
        <f t="shared" si="2"/>
        <v>0</v>
      </c>
      <c r="N98" s="20">
        <f t="shared" si="3"/>
        <v>0</v>
      </c>
      <c r="O98" s="18"/>
      <c r="P98" s="12"/>
      <c r="Q98" s="9"/>
    </row>
    <row r="99" spans="1:17" ht="12.75">
      <c r="A99" s="10">
        <v>43</v>
      </c>
      <c r="B99" s="194"/>
      <c r="C99" s="202"/>
      <c r="D99" s="196"/>
      <c r="E99" s="12"/>
      <c r="F99" s="12"/>
      <c r="G99" s="10"/>
      <c r="H99" s="190"/>
      <c r="I99" s="191"/>
      <c r="J99" s="12"/>
      <c r="K99" s="190"/>
      <c r="L99" s="191"/>
      <c r="M99" s="20">
        <f t="shared" si="2"/>
        <v>0</v>
      </c>
      <c r="N99" s="20">
        <f t="shared" si="3"/>
        <v>0</v>
      </c>
      <c r="O99" s="18"/>
      <c r="P99" s="12"/>
      <c r="Q99" s="9"/>
    </row>
    <row r="100" spans="1:17" ht="12.75">
      <c r="A100" s="10">
        <v>44</v>
      </c>
      <c r="B100" s="194"/>
      <c r="C100" s="202"/>
      <c r="D100" s="196"/>
      <c r="E100" s="12"/>
      <c r="F100" s="12"/>
      <c r="G100" s="10"/>
      <c r="H100" s="190"/>
      <c r="I100" s="191"/>
      <c r="J100" s="12"/>
      <c r="K100" s="190"/>
      <c r="L100" s="191"/>
      <c r="M100" s="20">
        <f t="shared" si="2"/>
        <v>0</v>
      </c>
      <c r="N100" s="20">
        <f t="shared" si="3"/>
        <v>0</v>
      </c>
      <c r="O100" s="18"/>
      <c r="P100" s="12"/>
      <c r="Q100" s="9"/>
    </row>
    <row r="101" spans="1:17" ht="12.75">
      <c r="A101" s="10">
        <v>45</v>
      </c>
      <c r="B101" s="194"/>
      <c r="C101" s="202"/>
      <c r="D101" s="196"/>
      <c r="E101" s="12"/>
      <c r="F101" s="12"/>
      <c r="G101" s="10"/>
      <c r="H101" s="190"/>
      <c r="I101" s="191"/>
      <c r="J101" s="12"/>
      <c r="K101" s="190"/>
      <c r="L101" s="191"/>
      <c r="M101" s="20">
        <f t="shared" si="2"/>
        <v>0</v>
      </c>
      <c r="N101" s="20">
        <f t="shared" si="3"/>
        <v>0</v>
      </c>
      <c r="O101" s="18"/>
      <c r="P101" s="12"/>
      <c r="Q101" s="9"/>
    </row>
    <row r="102" spans="1:17" ht="12.75">
      <c r="A102" s="10">
        <v>46</v>
      </c>
      <c r="B102" s="194"/>
      <c r="C102" s="202"/>
      <c r="D102" s="196"/>
      <c r="E102" s="12"/>
      <c r="F102" s="12"/>
      <c r="G102" s="10"/>
      <c r="H102" s="190"/>
      <c r="I102" s="191"/>
      <c r="J102" s="12"/>
      <c r="K102" s="190"/>
      <c r="L102" s="191"/>
      <c r="M102" s="20">
        <f t="shared" si="2"/>
        <v>0</v>
      </c>
      <c r="N102" s="20">
        <f t="shared" si="3"/>
        <v>0</v>
      </c>
      <c r="O102" s="18"/>
      <c r="P102" s="12"/>
      <c r="Q102" s="9"/>
    </row>
    <row r="103" spans="1:17" ht="12.75">
      <c r="A103" s="10">
        <v>47</v>
      </c>
      <c r="B103" s="194"/>
      <c r="C103" s="202"/>
      <c r="D103" s="196"/>
      <c r="E103" s="12"/>
      <c r="F103" s="12"/>
      <c r="G103" s="10"/>
      <c r="H103" s="190"/>
      <c r="I103" s="191"/>
      <c r="J103" s="12"/>
      <c r="K103" s="190"/>
      <c r="L103" s="191"/>
      <c r="M103" s="20">
        <f t="shared" si="2"/>
        <v>0</v>
      </c>
      <c r="N103" s="20">
        <f t="shared" si="3"/>
        <v>0</v>
      </c>
      <c r="O103" s="18"/>
      <c r="P103" s="12"/>
      <c r="Q103" s="9"/>
    </row>
    <row r="104" spans="1:17" ht="12.75">
      <c r="A104" s="10">
        <v>48</v>
      </c>
      <c r="B104" s="194"/>
      <c r="C104" s="202"/>
      <c r="D104" s="196"/>
      <c r="E104" s="12"/>
      <c r="F104" s="12"/>
      <c r="G104" s="10"/>
      <c r="H104" s="190"/>
      <c r="I104" s="191"/>
      <c r="J104" s="12"/>
      <c r="K104" s="190"/>
      <c r="L104" s="191"/>
      <c r="M104" s="20">
        <f t="shared" si="2"/>
        <v>0</v>
      </c>
      <c r="N104" s="20">
        <f t="shared" si="3"/>
        <v>0</v>
      </c>
      <c r="O104" s="18"/>
      <c r="P104" s="12"/>
      <c r="Q104" s="9"/>
    </row>
    <row r="105" spans="1:17" ht="12.75">
      <c r="A105" s="10">
        <v>49</v>
      </c>
      <c r="B105" s="194"/>
      <c r="C105" s="202"/>
      <c r="D105" s="196"/>
      <c r="E105" s="12"/>
      <c r="F105" s="12"/>
      <c r="G105" s="10"/>
      <c r="H105" s="190"/>
      <c r="I105" s="191"/>
      <c r="J105" s="12"/>
      <c r="K105" s="190"/>
      <c r="L105" s="191"/>
      <c r="M105" s="20">
        <f t="shared" si="2"/>
        <v>0</v>
      </c>
      <c r="N105" s="20">
        <f t="shared" si="3"/>
        <v>0</v>
      </c>
      <c r="O105" s="18"/>
      <c r="P105" s="12"/>
      <c r="Q105" s="9"/>
    </row>
    <row r="106" spans="1:17" ht="12.75">
      <c r="A106" s="10">
        <v>50</v>
      </c>
      <c r="B106" s="194"/>
      <c r="C106" s="202"/>
      <c r="D106" s="196"/>
      <c r="E106" s="12"/>
      <c r="F106" s="12"/>
      <c r="G106" s="10"/>
      <c r="H106" s="190"/>
      <c r="I106" s="191"/>
      <c r="J106" s="12"/>
      <c r="K106" s="190"/>
      <c r="L106" s="191"/>
      <c r="M106" s="20">
        <f t="shared" si="2"/>
        <v>0</v>
      </c>
      <c r="N106" s="20">
        <f t="shared" si="3"/>
        <v>0</v>
      </c>
      <c r="O106" s="18"/>
      <c r="P106" s="12"/>
      <c r="Q106" s="9"/>
    </row>
    <row r="107" spans="1:17" ht="12.75">
      <c r="A107" s="10">
        <v>51</v>
      </c>
      <c r="B107" s="194"/>
      <c r="C107" s="202"/>
      <c r="D107" s="196"/>
      <c r="E107" s="12"/>
      <c r="F107" s="12"/>
      <c r="G107" s="10"/>
      <c r="H107" s="190"/>
      <c r="I107" s="191"/>
      <c r="J107" s="12"/>
      <c r="K107" s="190"/>
      <c r="L107" s="191"/>
      <c r="M107" s="20">
        <f t="shared" si="2"/>
        <v>0</v>
      </c>
      <c r="N107" s="20">
        <f t="shared" si="3"/>
        <v>0</v>
      </c>
      <c r="O107" s="18"/>
      <c r="P107" s="12"/>
      <c r="Q107" s="9"/>
    </row>
    <row r="108" spans="1:17" ht="12.75">
      <c r="A108" s="10">
        <v>52</v>
      </c>
      <c r="B108" s="194"/>
      <c r="C108" s="202"/>
      <c r="D108" s="196"/>
      <c r="E108" s="12"/>
      <c r="F108" s="12"/>
      <c r="G108" s="10"/>
      <c r="H108" s="190"/>
      <c r="I108" s="191"/>
      <c r="J108" s="12"/>
      <c r="K108" s="190"/>
      <c r="L108" s="191"/>
      <c r="M108" s="20">
        <f t="shared" si="2"/>
        <v>0</v>
      </c>
      <c r="N108" s="20">
        <f t="shared" si="3"/>
        <v>0</v>
      </c>
      <c r="O108" s="18"/>
      <c r="P108" s="12"/>
      <c r="Q108" s="9"/>
    </row>
    <row r="109" spans="1:17" ht="12.75">
      <c r="A109" s="10">
        <v>53</v>
      </c>
      <c r="B109" s="194"/>
      <c r="C109" s="202"/>
      <c r="D109" s="196"/>
      <c r="E109" s="12"/>
      <c r="F109" s="12"/>
      <c r="G109" s="10"/>
      <c r="H109" s="190"/>
      <c r="I109" s="191"/>
      <c r="J109" s="12"/>
      <c r="K109" s="190"/>
      <c r="L109" s="191"/>
      <c r="M109" s="20">
        <f t="shared" si="2"/>
        <v>0</v>
      </c>
      <c r="N109" s="20">
        <f t="shared" si="3"/>
        <v>0</v>
      </c>
      <c r="O109" s="18"/>
      <c r="P109" s="12"/>
      <c r="Q109" s="9"/>
    </row>
    <row r="110" spans="1:17" ht="12.75">
      <c r="A110" s="10">
        <v>54</v>
      </c>
      <c r="B110" s="194"/>
      <c r="C110" s="202"/>
      <c r="D110" s="196"/>
      <c r="E110" s="12"/>
      <c r="F110" s="12"/>
      <c r="G110" s="10"/>
      <c r="H110" s="190"/>
      <c r="I110" s="191"/>
      <c r="J110" s="12"/>
      <c r="K110" s="190"/>
      <c r="L110" s="191"/>
      <c r="M110" s="20">
        <f t="shared" si="2"/>
        <v>0</v>
      </c>
      <c r="N110" s="20">
        <f t="shared" si="3"/>
        <v>0</v>
      </c>
      <c r="O110" s="18"/>
      <c r="P110" s="12"/>
      <c r="Q110" s="9"/>
    </row>
    <row r="111" spans="1:17" ht="12.75">
      <c r="A111" s="10">
        <v>55</v>
      </c>
      <c r="B111" s="194"/>
      <c r="C111" s="202"/>
      <c r="D111" s="196"/>
      <c r="E111" s="12"/>
      <c r="F111" s="12"/>
      <c r="G111" s="10"/>
      <c r="H111" s="190"/>
      <c r="I111" s="191"/>
      <c r="J111" s="12"/>
      <c r="K111" s="190"/>
      <c r="L111" s="191"/>
      <c r="M111" s="20">
        <f t="shared" si="2"/>
        <v>0</v>
      </c>
      <c r="N111" s="20">
        <f t="shared" si="3"/>
        <v>0</v>
      </c>
      <c r="O111" s="18"/>
      <c r="P111" s="12"/>
      <c r="Q111" s="9"/>
    </row>
    <row r="112" spans="1:17" ht="12.75">
      <c r="A112" s="10">
        <v>56</v>
      </c>
      <c r="B112" s="194"/>
      <c r="C112" s="202"/>
      <c r="D112" s="196"/>
      <c r="E112" s="12"/>
      <c r="F112" s="12"/>
      <c r="G112" s="10"/>
      <c r="H112" s="190"/>
      <c r="I112" s="191"/>
      <c r="J112" s="12"/>
      <c r="K112" s="190"/>
      <c r="L112" s="191"/>
      <c r="M112" s="20">
        <f t="shared" si="2"/>
        <v>0</v>
      </c>
      <c r="N112" s="20">
        <f t="shared" si="3"/>
        <v>0</v>
      </c>
      <c r="O112" s="18"/>
      <c r="P112" s="12"/>
      <c r="Q112" s="9"/>
    </row>
    <row r="113" spans="1:17" ht="12.75">
      <c r="A113" s="10">
        <v>57</v>
      </c>
      <c r="B113" s="194"/>
      <c r="C113" s="202"/>
      <c r="D113" s="196"/>
      <c r="E113" s="12"/>
      <c r="F113" s="12"/>
      <c r="G113" s="10"/>
      <c r="H113" s="190"/>
      <c r="I113" s="191"/>
      <c r="J113" s="12"/>
      <c r="K113" s="190"/>
      <c r="L113" s="191"/>
      <c r="M113" s="20">
        <f t="shared" si="2"/>
        <v>0</v>
      </c>
      <c r="N113" s="20">
        <f t="shared" si="3"/>
        <v>0</v>
      </c>
      <c r="O113" s="18"/>
      <c r="P113" s="12"/>
      <c r="Q113" s="9"/>
    </row>
    <row r="114" spans="1:17" ht="12.75">
      <c r="A114" s="10">
        <v>58</v>
      </c>
      <c r="B114" s="194"/>
      <c r="C114" s="202"/>
      <c r="D114" s="196"/>
      <c r="E114" s="12"/>
      <c r="F114" s="12"/>
      <c r="G114" s="10"/>
      <c r="H114" s="190"/>
      <c r="I114" s="191"/>
      <c r="J114" s="12"/>
      <c r="K114" s="190"/>
      <c r="L114" s="191"/>
      <c r="M114" s="20">
        <f t="shared" si="2"/>
        <v>0</v>
      </c>
      <c r="N114" s="20">
        <f t="shared" si="3"/>
        <v>0</v>
      </c>
      <c r="O114" s="18"/>
      <c r="P114" s="12"/>
      <c r="Q114" s="9"/>
    </row>
    <row r="115" spans="1:17" ht="12.75">
      <c r="A115" s="10">
        <v>59</v>
      </c>
      <c r="B115" s="194"/>
      <c r="C115" s="202"/>
      <c r="D115" s="196"/>
      <c r="E115" s="12"/>
      <c r="F115" s="12"/>
      <c r="G115" s="10"/>
      <c r="H115" s="190"/>
      <c r="I115" s="191"/>
      <c r="J115" s="12"/>
      <c r="K115" s="190"/>
      <c r="L115" s="191"/>
      <c r="M115" s="20">
        <f t="shared" si="2"/>
        <v>0</v>
      </c>
      <c r="N115" s="20">
        <f t="shared" si="3"/>
        <v>0</v>
      </c>
      <c r="O115" s="18"/>
      <c r="P115" s="12"/>
      <c r="Q115" s="9"/>
    </row>
    <row r="116" spans="1:17" ht="12.75">
      <c r="A116" s="10">
        <v>60</v>
      </c>
      <c r="B116" s="194"/>
      <c r="C116" s="202"/>
      <c r="D116" s="196"/>
      <c r="E116" s="12"/>
      <c r="F116" s="12"/>
      <c r="G116" s="10"/>
      <c r="H116" s="190"/>
      <c r="I116" s="191"/>
      <c r="J116" s="12"/>
      <c r="K116" s="190"/>
      <c r="L116" s="191"/>
      <c r="M116" s="20">
        <f t="shared" si="2"/>
        <v>0</v>
      </c>
      <c r="N116" s="20">
        <f t="shared" si="3"/>
        <v>0</v>
      </c>
      <c r="O116" s="18"/>
      <c r="P116" s="12"/>
      <c r="Q116" s="9"/>
    </row>
    <row r="117" spans="1:17" ht="12.75">
      <c r="A117" s="10">
        <v>61</v>
      </c>
      <c r="B117" s="194"/>
      <c r="C117" s="202"/>
      <c r="D117" s="12"/>
      <c r="E117" s="12"/>
      <c r="F117" s="12"/>
      <c r="G117" s="10"/>
      <c r="H117" s="190"/>
      <c r="I117" s="191"/>
      <c r="J117" s="12"/>
      <c r="K117" s="190"/>
      <c r="L117" s="191"/>
      <c r="M117" s="20">
        <f t="shared" si="2"/>
        <v>0</v>
      </c>
      <c r="N117" s="20">
        <f t="shared" si="3"/>
        <v>0</v>
      </c>
      <c r="O117" s="18"/>
      <c r="P117" s="12"/>
      <c r="Q117" s="9"/>
    </row>
    <row r="118" spans="1:17" ht="12.75">
      <c r="A118" s="10">
        <v>62</v>
      </c>
      <c r="B118" s="194"/>
      <c r="C118" s="202"/>
      <c r="D118" s="12"/>
      <c r="E118" s="12"/>
      <c r="F118" s="12"/>
      <c r="G118" s="10"/>
      <c r="H118" s="190"/>
      <c r="I118" s="191"/>
      <c r="J118" s="12"/>
      <c r="K118" s="190"/>
      <c r="L118" s="191"/>
      <c r="M118" s="20">
        <f t="shared" si="2"/>
        <v>0</v>
      </c>
      <c r="N118" s="20">
        <f t="shared" si="3"/>
        <v>0</v>
      </c>
      <c r="O118" s="18"/>
      <c r="P118" s="12"/>
      <c r="Q118" s="9"/>
    </row>
    <row r="119" spans="1:17" ht="12.75">
      <c r="A119" s="10"/>
      <c r="B119" s="194"/>
      <c r="C119" s="12"/>
      <c r="D119" s="12"/>
      <c r="E119" s="12"/>
      <c r="F119" s="12"/>
      <c r="G119" s="10"/>
      <c r="H119" s="128"/>
      <c r="I119" s="191"/>
      <c r="J119" s="12"/>
      <c r="K119" s="128"/>
      <c r="L119" s="191"/>
      <c r="M119" s="20"/>
      <c r="N119" s="20"/>
      <c r="O119" s="18"/>
      <c r="P119" s="12"/>
      <c r="Q119" s="9"/>
    </row>
    <row r="120" spans="1:17" ht="12.75">
      <c r="A120" s="536" t="s">
        <v>465</v>
      </c>
      <c r="B120" s="536"/>
      <c r="C120" s="536"/>
      <c r="D120" s="536"/>
      <c r="E120" s="536"/>
      <c r="F120" s="536"/>
      <c r="G120" s="537"/>
      <c r="H120" s="157">
        <f>SUM(H97:H119)</f>
        <v>0</v>
      </c>
      <c r="I120" s="21">
        <f>SUM(I97:I119)</f>
        <v>0</v>
      </c>
      <c r="J120" s="154"/>
      <c r="K120" s="19">
        <f>SUM(K97:K119)</f>
        <v>0</v>
      </c>
      <c r="L120" s="21">
        <f>SUM(L97:L119)</f>
        <v>0</v>
      </c>
      <c r="M120" s="21">
        <f>SUM(M97:M119)</f>
        <v>0</v>
      </c>
      <c r="N120" s="21">
        <f>SUM(N97:N119)</f>
        <v>0</v>
      </c>
      <c r="O120" s="155"/>
      <c r="P120" s="122"/>
      <c r="Q120" s="9"/>
    </row>
    <row r="121" spans="1:17" ht="12.75">
      <c r="A121" s="1" t="e">
        <f>CONCATENATE("Число порядкових номерів на сторінці: ",ЧислоПрописом(COUNTA(A97:A119))," (з ",#REF!," по ",A118,")")</f>
        <v>#NAME?</v>
      </c>
      <c r="B121" s="122"/>
      <c r="C121" s="122"/>
      <c r="D121" s="122"/>
      <c r="E121" s="122"/>
      <c r="F121" s="122"/>
      <c r="G121" s="135" t="e">
        <f>CONCATENATE("Загальна кількість у натуральних вимірах фактично на сторінці: ",ЧислоПрописом(H120))</f>
        <v>#NAME?</v>
      </c>
      <c r="H121" s="155"/>
      <c r="I121" s="156"/>
      <c r="J121" s="154"/>
      <c r="K121" s="155"/>
      <c r="L121" s="156"/>
      <c r="M121" s="156"/>
      <c r="N121" s="156"/>
      <c r="O121" s="155"/>
      <c r="P121" s="122"/>
      <c r="Q121" s="9"/>
    </row>
    <row r="122" spans="2:17" ht="12.75">
      <c r="B122" s="132"/>
      <c r="C122" s="132"/>
      <c r="E122" s="122"/>
      <c r="G122" s="135" t="e">
        <f>CONCATENATE("Загальна кількість у натуральних вимірах за даними бухобліку на сторінці: ",ЧислоПрописом(K120))</f>
        <v>#NAME?</v>
      </c>
      <c r="H122" s="155"/>
      <c r="I122" s="156"/>
      <c r="J122" s="154"/>
      <c r="K122" s="155"/>
      <c r="L122" s="156"/>
      <c r="M122" s="156"/>
      <c r="N122" s="156"/>
      <c r="O122" s="155"/>
      <c r="P122" s="122"/>
      <c r="Q122" s="9"/>
    </row>
    <row r="123" spans="1:17" ht="15.75">
      <c r="A123" s="539" t="s">
        <v>553</v>
      </c>
      <c r="B123" s="539"/>
      <c r="C123" s="539"/>
      <c r="D123" s="539"/>
      <c r="E123" s="539"/>
      <c r="F123" s="539"/>
      <c r="G123" s="539"/>
      <c r="H123" s="158">
        <f>H120+H87+H45</f>
        <v>0</v>
      </c>
      <c r="I123" s="159">
        <f>I120+I87+I45</f>
        <v>0</v>
      </c>
      <c r="J123" s="120"/>
      <c r="K123" s="158">
        <f>K120+K87+K45</f>
        <v>0</v>
      </c>
      <c r="L123" s="159">
        <f>L120+L87+L45</f>
        <v>0</v>
      </c>
      <c r="M123" s="159">
        <f>M120+M87+M45</f>
        <v>0</v>
      </c>
      <c r="N123" s="159">
        <f>N120+N87+N45</f>
        <v>0</v>
      </c>
      <c r="O123" s="155"/>
      <c r="P123" s="122"/>
      <c r="Q123" s="9"/>
    </row>
    <row r="124" spans="2:17" ht="12.75">
      <c r="B124" s="122"/>
      <c r="C124" s="122"/>
      <c r="D124" s="122"/>
      <c r="E124" s="122"/>
      <c r="F124" s="122"/>
      <c r="G124" s="135"/>
      <c r="H124" s="155"/>
      <c r="I124" s="156"/>
      <c r="J124" s="154"/>
      <c r="K124" s="155"/>
      <c r="L124" s="156"/>
      <c r="M124" s="156"/>
      <c r="N124" s="156"/>
      <c r="O124" s="155"/>
      <c r="P124" s="122"/>
      <c r="Q124" s="9"/>
    </row>
    <row r="125" spans="2:17" ht="12.75">
      <c r="B125" s="132"/>
      <c r="C125" s="132"/>
      <c r="E125" s="122"/>
      <c r="G125" s="135"/>
      <c r="H125" s="155"/>
      <c r="I125" s="156"/>
      <c r="J125" s="154"/>
      <c r="K125" s="155"/>
      <c r="L125" s="156"/>
      <c r="M125" s="156"/>
      <c r="N125" s="156"/>
      <c r="O125" s="155"/>
      <c r="P125" s="122"/>
      <c r="Q125" s="9"/>
    </row>
    <row r="126" spans="1:9" ht="15.75">
      <c r="A126" s="8"/>
      <c r="B126" s="14"/>
      <c r="C126" s="14"/>
      <c r="D126" s="14"/>
      <c r="E126" s="14"/>
      <c r="F126" s="14"/>
      <c r="G126" s="14"/>
      <c r="H126" s="14"/>
      <c r="I126" s="14"/>
    </row>
    <row r="127" spans="1:3" ht="15.75">
      <c r="A127" s="6" t="s">
        <v>35</v>
      </c>
      <c r="C127" s="4" t="e">
        <f>CONCATENATE("а) кількість порядкових номерів - ",ЧислоПрописом(COUNT(#REF!,#REF!,#REF!,#REF!,#REF!,#REF!,#REF!,#REF!,A97:A119,A55:A86,A41:A44)))</f>
        <v>#NAME?</v>
      </c>
    </row>
    <row r="128" spans="3:6" ht="12" customHeight="1">
      <c r="C128" s="4"/>
      <c r="F128" s="15" t="s">
        <v>28</v>
      </c>
    </row>
    <row r="129" spans="1:9" ht="15.75">
      <c r="A129" s="2" t="s">
        <v>29</v>
      </c>
      <c r="C129" s="6" t="e">
        <f>CONCATENATE("б) загальна кількість одиниць,  фактично - ",ЧислоПрописом(H123))</f>
        <v>#NAME?</v>
      </c>
      <c r="I129" s="16"/>
    </row>
    <row r="130" spans="3:7" ht="11.25" customHeight="1">
      <c r="C130" s="4"/>
      <c r="D130" s="13" t="s">
        <v>30</v>
      </c>
      <c r="G130" s="15" t="s">
        <v>28</v>
      </c>
    </row>
    <row r="131" spans="1:9" ht="15.75">
      <c r="A131" s="2" t="s">
        <v>31</v>
      </c>
      <c r="C131" s="6" t="e">
        <f>CONCATENATE("в) вартість фактична - ",СумаПрописом(I123))</f>
        <v>#NAME?</v>
      </c>
      <c r="I131" s="16"/>
    </row>
    <row r="132" spans="3:5" ht="11.25" customHeight="1">
      <c r="C132" s="4"/>
      <c r="E132" s="15" t="s">
        <v>28</v>
      </c>
    </row>
    <row r="133" spans="3:9" ht="15.75">
      <c r="C133" s="6" t="e">
        <f>CONCATENATE("г) загальна кількість одиниць,  за даними бухгалтерського обліку - ",ЧислоПрописом(K123))</f>
        <v>#NAME?</v>
      </c>
      <c r="I133" s="16"/>
    </row>
    <row r="134" spans="1:9" ht="12" customHeight="1">
      <c r="A134" s="2" t="s">
        <v>29</v>
      </c>
      <c r="C134" s="4"/>
      <c r="I134" s="15" t="s">
        <v>28</v>
      </c>
    </row>
    <row r="135" spans="1:9" ht="15.75">
      <c r="A135" s="2" t="s">
        <v>32</v>
      </c>
      <c r="C135" s="6" t="e">
        <f>CONCATENATE("ґ) вартість за даними бухгалтерського обліку - ",СумаПрописом(L123))</f>
        <v>#NAME?</v>
      </c>
      <c r="I135" s="16"/>
    </row>
    <row r="136" spans="1:13" ht="12.75">
      <c r="A136" s="160" t="s">
        <v>33</v>
      </c>
      <c r="B136" s="161"/>
      <c r="C136" s="161"/>
      <c r="D136" s="161"/>
      <c r="E136" s="161"/>
      <c r="F136" s="161"/>
      <c r="G136" s="161"/>
      <c r="H136" s="161"/>
      <c r="I136" s="162" t="s">
        <v>28</v>
      </c>
      <c r="J136" s="161"/>
      <c r="K136" s="161"/>
      <c r="L136" s="161"/>
      <c r="M136" s="161"/>
    </row>
    <row r="137" spans="1:13" ht="15.75">
      <c r="A137" s="163" t="s">
        <v>126</v>
      </c>
      <c r="B137" s="164"/>
      <c r="C137" s="540">
        <f>Заполнить!B12</f>
        <v>0</v>
      </c>
      <c r="D137" s="540"/>
      <c r="E137" s="540"/>
      <c r="F137" s="540"/>
      <c r="G137" s="540"/>
      <c r="H137" s="166"/>
      <c r="I137" s="167"/>
      <c r="J137" s="166"/>
      <c r="K137" s="541">
        <f>Заполнить!H12</f>
        <v>0</v>
      </c>
      <c r="L137" s="541"/>
      <c r="M137" s="541"/>
    </row>
    <row r="138" spans="1:13" ht="12.75">
      <c r="A138" s="164"/>
      <c r="B138" s="164"/>
      <c r="C138" s="542" t="s">
        <v>7</v>
      </c>
      <c r="D138" s="542"/>
      <c r="E138" s="542"/>
      <c r="F138" s="542"/>
      <c r="G138" s="542"/>
      <c r="H138" s="169"/>
      <c r="I138" s="168" t="s">
        <v>8</v>
      </c>
      <c r="J138" s="169"/>
      <c r="K138" s="542" t="s">
        <v>48</v>
      </c>
      <c r="L138" s="542"/>
      <c r="M138" s="542"/>
    </row>
    <row r="139" spans="1:13" ht="15.75">
      <c r="A139" s="163" t="s">
        <v>127</v>
      </c>
      <c r="B139" s="164"/>
      <c r="C139" s="540">
        <f>Заполнить!B13</f>
        <v>0</v>
      </c>
      <c r="D139" s="540"/>
      <c r="E139" s="540"/>
      <c r="F139" s="540"/>
      <c r="G139" s="540"/>
      <c r="H139" s="166"/>
      <c r="I139" s="167"/>
      <c r="J139" s="166"/>
      <c r="K139" s="541">
        <f>Заполнить!H13</f>
        <v>0</v>
      </c>
      <c r="L139" s="541"/>
      <c r="M139" s="541"/>
    </row>
    <row r="140" spans="1:13" ht="12.75">
      <c r="A140" s="164"/>
      <c r="B140" s="164"/>
      <c r="C140" s="542" t="s">
        <v>7</v>
      </c>
      <c r="D140" s="542"/>
      <c r="E140" s="542"/>
      <c r="F140" s="542"/>
      <c r="G140" s="542"/>
      <c r="H140" s="169"/>
      <c r="I140" s="168" t="s">
        <v>8</v>
      </c>
      <c r="J140" s="169"/>
      <c r="K140" s="542" t="s">
        <v>48</v>
      </c>
      <c r="L140" s="542"/>
      <c r="M140" s="542"/>
    </row>
    <row r="141" spans="1:16" ht="15.75">
      <c r="A141" s="164"/>
      <c r="B141" s="164"/>
      <c r="C141" s="540">
        <f>Заполнить!B14</f>
        <v>0</v>
      </c>
      <c r="D141" s="540"/>
      <c r="E141" s="540"/>
      <c r="F141" s="540"/>
      <c r="G141" s="540"/>
      <c r="H141" s="166"/>
      <c r="I141" s="167"/>
      <c r="J141" s="166"/>
      <c r="K141" s="541">
        <f>Заполнить!H14</f>
        <v>0</v>
      </c>
      <c r="L141" s="541"/>
      <c r="M141" s="541"/>
      <c r="N141" s="6"/>
      <c r="O141" s="6"/>
      <c r="P141" s="6"/>
    </row>
    <row r="142" spans="1:16" ht="12.75" customHeight="1">
      <c r="A142" s="164"/>
      <c r="B142" s="164"/>
      <c r="C142" s="542" t="s">
        <v>7</v>
      </c>
      <c r="D142" s="542"/>
      <c r="E142" s="542"/>
      <c r="F142" s="542"/>
      <c r="G142" s="542"/>
      <c r="H142" s="169"/>
      <c r="I142" s="168" t="s">
        <v>8</v>
      </c>
      <c r="J142" s="169"/>
      <c r="K142" s="542" t="s">
        <v>48</v>
      </c>
      <c r="L142" s="542"/>
      <c r="M142" s="542"/>
      <c r="N142" s="6"/>
      <c r="O142" s="6"/>
      <c r="P142" s="6"/>
    </row>
    <row r="143" spans="1:16" ht="15.75">
      <c r="A143" s="164"/>
      <c r="B143" s="164"/>
      <c r="C143" s="540">
        <f>Заполнить!B15</f>
        <v>0</v>
      </c>
      <c r="D143" s="540"/>
      <c r="E143" s="540"/>
      <c r="F143" s="540"/>
      <c r="G143" s="540"/>
      <c r="H143" s="166"/>
      <c r="I143" s="167"/>
      <c r="J143" s="166"/>
      <c r="K143" s="541">
        <f>Заполнить!H15</f>
        <v>0</v>
      </c>
      <c r="L143" s="541"/>
      <c r="M143" s="541"/>
      <c r="N143" s="6"/>
      <c r="O143" s="6"/>
      <c r="P143" s="6"/>
    </row>
    <row r="144" spans="1:16" ht="12.75" customHeight="1">
      <c r="A144" s="164"/>
      <c r="B144" s="164"/>
      <c r="C144" s="542" t="s">
        <v>7</v>
      </c>
      <c r="D144" s="542"/>
      <c r="E144" s="542"/>
      <c r="F144" s="542"/>
      <c r="G144" s="542"/>
      <c r="H144" s="169"/>
      <c r="I144" s="168" t="s">
        <v>8</v>
      </c>
      <c r="J144" s="169"/>
      <c r="K144" s="542" t="s">
        <v>48</v>
      </c>
      <c r="L144" s="542"/>
      <c r="M144" s="542"/>
      <c r="N144" s="6"/>
      <c r="O144" s="6"/>
      <c r="P144" s="6"/>
    </row>
    <row r="145" spans="1:16" ht="12.75" customHeight="1">
      <c r="A145" s="164"/>
      <c r="B145" s="164"/>
      <c r="C145" s="540">
        <f>Заполнить!B16</f>
        <v>0</v>
      </c>
      <c r="D145" s="540"/>
      <c r="E145" s="540"/>
      <c r="F145" s="540"/>
      <c r="G145" s="540"/>
      <c r="H145" s="166"/>
      <c r="I145" s="167"/>
      <c r="J145" s="166"/>
      <c r="K145" s="541">
        <f>Заполнить!H16</f>
        <v>0</v>
      </c>
      <c r="L145" s="541"/>
      <c r="M145" s="541"/>
      <c r="N145" s="6"/>
      <c r="O145" s="6"/>
      <c r="P145" s="6"/>
    </row>
    <row r="146" spans="1:16" ht="12.75" customHeight="1">
      <c r="A146" s="164"/>
      <c r="B146" s="164"/>
      <c r="C146" s="542" t="s">
        <v>7</v>
      </c>
      <c r="D146" s="542"/>
      <c r="E146" s="542"/>
      <c r="F146" s="542"/>
      <c r="G146" s="542"/>
      <c r="H146" s="169"/>
      <c r="I146" s="168" t="s">
        <v>8</v>
      </c>
      <c r="J146" s="169"/>
      <c r="K146" s="542" t="s">
        <v>48</v>
      </c>
      <c r="L146" s="542"/>
      <c r="M146" s="542"/>
      <c r="N146" s="6"/>
      <c r="O146" s="6"/>
      <c r="P146" s="6"/>
    </row>
    <row r="147" spans="1:16" ht="12.75" customHeight="1" hidden="1">
      <c r="A147" s="164"/>
      <c r="B147" s="164"/>
      <c r="C147" s="540">
        <f>Заполнить!B17</f>
        <v>0</v>
      </c>
      <c r="D147" s="540"/>
      <c r="E147" s="540"/>
      <c r="F147" s="540"/>
      <c r="G147" s="540"/>
      <c r="H147" s="166"/>
      <c r="I147" s="167"/>
      <c r="J147" s="166"/>
      <c r="K147" s="541">
        <f>Заполнить!H17</f>
        <v>0</v>
      </c>
      <c r="L147" s="541"/>
      <c r="M147" s="541"/>
      <c r="N147" s="6"/>
      <c r="O147" s="6"/>
      <c r="P147" s="6"/>
    </row>
    <row r="148" spans="1:16" ht="12.75" customHeight="1" hidden="1">
      <c r="A148" s="164"/>
      <c r="B148" s="164"/>
      <c r="C148" s="542" t="s">
        <v>7</v>
      </c>
      <c r="D148" s="542"/>
      <c r="E148" s="542"/>
      <c r="F148" s="542"/>
      <c r="G148" s="542"/>
      <c r="H148" s="169"/>
      <c r="I148" s="168" t="s">
        <v>8</v>
      </c>
      <c r="J148" s="169"/>
      <c r="K148" s="542" t="s">
        <v>48</v>
      </c>
      <c r="L148" s="542"/>
      <c r="M148" s="542"/>
      <c r="N148" s="6"/>
      <c r="O148" s="6"/>
      <c r="P148" s="6"/>
    </row>
    <row r="149" spans="1:16" ht="12.75" customHeight="1" hidden="1">
      <c r="A149" s="164"/>
      <c r="B149" s="164"/>
      <c r="C149" s="540">
        <f>Заполнить!B18</f>
        <v>0</v>
      </c>
      <c r="D149" s="540"/>
      <c r="E149" s="540"/>
      <c r="F149" s="540"/>
      <c r="G149" s="540"/>
      <c r="H149" s="166"/>
      <c r="I149" s="167"/>
      <c r="J149" s="166"/>
      <c r="K149" s="541">
        <f>Заполнить!H18</f>
        <v>0</v>
      </c>
      <c r="L149" s="541"/>
      <c r="M149" s="541"/>
      <c r="N149" s="6"/>
      <c r="O149" s="6"/>
      <c r="P149" s="6"/>
    </row>
    <row r="150" spans="1:16" ht="12.75" customHeight="1" hidden="1">
      <c r="A150" s="164"/>
      <c r="B150" s="164"/>
      <c r="C150" s="542" t="s">
        <v>7</v>
      </c>
      <c r="D150" s="542"/>
      <c r="E150" s="542"/>
      <c r="F150" s="542"/>
      <c r="G150" s="542"/>
      <c r="H150" s="169"/>
      <c r="I150" s="168" t="s">
        <v>8</v>
      </c>
      <c r="J150" s="169"/>
      <c r="K150" s="542" t="s">
        <v>48</v>
      </c>
      <c r="L150" s="542"/>
      <c r="M150" s="542"/>
      <c r="N150" s="6"/>
      <c r="O150" s="6"/>
      <c r="P150" s="6"/>
    </row>
    <row r="151" spans="1:16" ht="12.75" customHeight="1" hidden="1">
      <c r="A151" s="164"/>
      <c r="B151" s="164"/>
      <c r="C151" s="540">
        <f>Заполнить!B19</f>
        <v>0</v>
      </c>
      <c r="D151" s="540"/>
      <c r="E151" s="540"/>
      <c r="F151" s="540"/>
      <c r="G151" s="540"/>
      <c r="H151" s="166"/>
      <c r="I151" s="167"/>
      <c r="J151" s="166"/>
      <c r="K151" s="541">
        <f>Заполнить!H19</f>
        <v>0</v>
      </c>
      <c r="L151" s="541"/>
      <c r="M151" s="541"/>
      <c r="N151" s="6"/>
      <c r="O151" s="6"/>
      <c r="P151" s="6"/>
    </row>
    <row r="152" spans="1:16" ht="12.75" customHeight="1" hidden="1">
      <c r="A152" s="164"/>
      <c r="B152" s="164"/>
      <c r="C152" s="542" t="s">
        <v>7</v>
      </c>
      <c r="D152" s="542"/>
      <c r="E152" s="542"/>
      <c r="F152" s="542"/>
      <c r="G152" s="542"/>
      <c r="H152" s="169"/>
      <c r="I152" s="168" t="s">
        <v>8</v>
      </c>
      <c r="J152" s="169"/>
      <c r="K152" s="542" t="s">
        <v>48</v>
      </c>
      <c r="L152" s="542"/>
      <c r="M152" s="542"/>
      <c r="N152" s="6"/>
      <c r="O152" s="6"/>
      <c r="P152" s="6"/>
    </row>
    <row r="153" spans="1:16" ht="12.75" customHeight="1" hidden="1">
      <c r="A153" s="164"/>
      <c r="B153" s="164"/>
      <c r="C153" s="540">
        <f>Заполнить!B20</f>
        <v>0</v>
      </c>
      <c r="D153" s="540"/>
      <c r="E153" s="540"/>
      <c r="F153" s="540"/>
      <c r="G153" s="540"/>
      <c r="H153" s="166"/>
      <c r="I153" s="167"/>
      <c r="J153" s="166"/>
      <c r="K153" s="541">
        <f>Заполнить!H20</f>
        <v>0</v>
      </c>
      <c r="L153" s="541"/>
      <c r="M153" s="541"/>
      <c r="N153" s="6"/>
      <c r="O153" s="6"/>
      <c r="P153" s="6"/>
    </row>
    <row r="154" spans="1:16" ht="12.75" customHeight="1" hidden="1">
      <c r="A154" s="164"/>
      <c r="B154" s="164"/>
      <c r="C154" s="542" t="s">
        <v>7</v>
      </c>
      <c r="D154" s="542"/>
      <c r="E154" s="542"/>
      <c r="F154" s="542"/>
      <c r="G154" s="542"/>
      <c r="H154" s="169"/>
      <c r="I154" s="168" t="s">
        <v>8</v>
      </c>
      <c r="J154" s="169"/>
      <c r="K154" s="542" t="s">
        <v>48</v>
      </c>
      <c r="L154" s="542"/>
      <c r="M154" s="542"/>
      <c r="N154" s="6"/>
      <c r="O154" s="6"/>
      <c r="P154" s="6"/>
    </row>
    <row r="155" spans="1:16" ht="12.75" customHeight="1" hidden="1">
      <c r="A155" s="164"/>
      <c r="B155" s="164"/>
      <c r="C155" s="540">
        <f>Заполнить!B21</f>
        <v>0</v>
      </c>
      <c r="D155" s="540"/>
      <c r="E155" s="540"/>
      <c r="F155" s="540"/>
      <c r="G155" s="540"/>
      <c r="H155" s="166"/>
      <c r="I155" s="167"/>
      <c r="J155" s="166"/>
      <c r="K155" s="541">
        <f>Заполнить!H21</f>
        <v>0</v>
      </c>
      <c r="L155" s="541"/>
      <c r="M155" s="541"/>
      <c r="N155" s="6"/>
      <c r="O155" s="6"/>
      <c r="P155" s="6"/>
    </row>
    <row r="156" spans="1:16" ht="12.75" customHeight="1" hidden="1">
      <c r="A156" s="164"/>
      <c r="B156" s="164"/>
      <c r="C156" s="542" t="s">
        <v>7</v>
      </c>
      <c r="D156" s="542"/>
      <c r="E156" s="542"/>
      <c r="F156" s="542"/>
      <c r="G156" s="542"/>
      <c r="H156" s="169"/>
      <c r="I156" s="168" t="s">
        <v>8</v>
      </c>
      <c r="J156" s="169"/>
      <c r="K156" s="542" t="s">
        <v>48</v>
      </c>
      <c r="L156" s="542"/>
      <c r="M156" s="542"/>
      <c r="N156" s="6"/>
      <c r="O156" s="6"/>
      <c r="P156" s="6"/>
    </row>
    <row r="157" spans="1:16" ht="12.75" customHeight="1" hidden="1">
      <c r="A157" s="164"/>
      <c r="B157" s="164"/>
      <c r="C157" s="540">
        <f>Заполнить!B22</f>
        <v>0</v>
      </c>
      <c r="D157" s="540"/>
      <c r="E157" s="540"/>
      <c r="F157" s="540"/>
      <c r="G157" s="540"/>
      <c r="H157" s="166"/>
      <c r="I157" s="167"/>
      <c r="J157" s="166"/>
      <c r="K157" s="541">
        <f>Заполнить!H22</f>
        <v>0</v>
      </c>
      <c r="L157" s="541"/>
      <c r="M157" s="541"/>
      <c r="N157" s="6"/>
      <c r="O157" s="6"/>
      <c r="P157" s="6"/>
    </row>
    <row r="158" spans="1:16" ht="12.75" customHeight="1" hidden="1">
      <c r="A158" s="164"/>
      <c r="B158" s="164"/>
      <c r="C158" s="542" t="s">
        <v>7</v>
      </c>
      <c r="D158" s="542"/>
      <c r="E158" s="542"/>
      <c r="F158" s="542"/>
      <c r="G158" s="542"/>
      <c r="H158" s="169"/>
      <c r="I158" s="168" t="s">
        <v>8</v>
      </c>
      <c r="J158" s="169"/>
      <c r="K158" s="542" t="s">
        <v>48</v>
      </c>
      <c r="L158" s="542"/>
      <c r="M158" s="542"/>
      <c r="N158" s="6"/>
      <c r="O158" s="6"/>
      <c r="P158" s="6"/>
    </row>
    <row r="159" spans="1:16" ht="12.75" customHeight="1" hidden="1">
      <c r="A159" s="164"/>
      <c r="B159" s="164"/>
      <c r="C159" s="540">
        <f>Заполнить!B23</f>
        <v>0</v>
      </c>
      <c r="D159" s="540"/>
      <c r="E159" s="540"/>
      <c r="F159" s="540"/>
      <c r="G159" s="540"/>
      <c r="H159" s="166"/>
      <c r="I159" s="167"/>
      <c r="J159" s="166"/>
      <c r="K159" s="541">
        <f>Заполнить!H23</f>
        <v>0</v>
      </c>
      <c r="L159" s="541"/>
      <c r="M159" s="541"/>
      <c r="N159" s="6"/>
      <c r="O159" s="6"/>
      <c r="P159" s="6"/>
    </row>
    <row r="160" spans="1:16" ht="12.75" customHeight="1" hidden="1">
      <c r="A160" s="164"/>
      <c r="B160" s="164"/>
      <c r="C160" s="542" t="s">
        <v>7</v>
      </c>
      <c r="D160" s="542"/>
      <c r="E160" s="542"/>
      <c r="F160" s="542"/>
      <c r="G160" s="542"/>
      <c r="H160" s="169"/>
      <c r="I160" s="168" t="s">
        <v>8</v>
      </c>
      <c r="J160" s="169"/>
      <c r="K160" s="542" t="s">
        <v>48</v>
      </c>
      <c r="L160" s="542"/>
      <c r="M160" s="542"/>
      <c r="N160" s="6"/>
      <c r="O160" s="6"/>
      <c r="P160" s="6"/>
    </row>
    <row r="161" spans="1:16" ht="12.75" customHeight="1" hidden="1">
      <c r="A161" s="164"/>
      <c r="B161" s="164"/>
      <c r="C161" s="540">
        <f>Заполнить!B24</f>
        <v>0</v>
      </c>
      <c r="D161" s="540"/>
      <c r="E161" s="540"/>
      <c r="F161" s="540"/>
      <c r="G161" s="540"/>
      <c r="H161" s="166"/>
      <c r="I161" s="167"/>
      <c r="J161" s="166"/>
      <c r="K161" s="541">
        <f>Заполнить!H24</f>
        <v>0</v>
      </c>
      <c r="L161" s="541"/>
      <c r="M161" s="541"/>
      <c r="N161" s="6"/>
      <c r="O161" s="6"/>
      <c r="P161" s="6"/>
    </row>
    <row r="162" spans="1:16" ht="12.75" customHeight="1" hidden="1">
      <c r="A162" s="164"/>
      <c r="B162" s="164"/>
      <c r="C162" s="542" t="s">
        <v>7</v>
      </c>
      <c r="D162" s="542"/>
      <c r="E162" s="542"/>
      <c r="F162" s="542"/>
      <c r="G162" s="542"/>
      <c r="H162" s="169"/>
      <c r="I162" s="168" t="s">
        <v>8</v>
      </c>
      <c r="J162" s="169"/>
      <c r="K162" s="542" t="s">
        <v>48</v>
      </c>
      <c r="L162" s="542"/>
      <c r="M162" s="542"/>
      <c r="N162" s="6"/>
      <c r="O162" s="6"/>
      <c r="P162" s="6"/>
    </row>
    <row r="163" spans="1:16" ht="12.75" customHeight="1" hidden="1">
      <c r="A163" s="164"/>
      <c r="B163" s="164"/>
      <c r="C163" s="540">
        <f>Заполнить!B25</f>
        <v>0</v>
      </c>
      <c r="D163" s="540"/>
      <c r="E163" s="540"/>
      <c r="F163" s="540"/>
      <c r="G163" s="540"/>
      <c r="H163" s="166"/>
      <c r="I163" s="167"/>
      <c r="J163" s="166"/>
      <c r="K163" s="541">
        <f>Заполнить!H25</f>
        <v>0</v>
      </c>
      <c r="L163" s="541"/>
      <c r="M163" s="541"/>
      <c r="N163" s="6"/>
      <c r="O163" s="6"/>
      <c r="P163" s="6"/>
    </row>
    <row r="164" spans="1:16" ht="12.75" customHeight="1" hidden="1">
      <c r="A164" s="164"/>
      <c r="B164" s="164"/>
      <c r="C164" s="542" t="s">
        <v>7</v>
      </c>
      <c r="D164" s="542"/>
      <c r="E164" s="542"/>
      <c r="F164" s="542"/>
      <c r="G164" s="542"/>
      <c r="H164" s="169"/>
      <c r="I164" s="168" t="s">
        <v>8</v>
      </c>
      <c r="J164" s="169"/>
      <c r="K164" s="542" t="s">
        <v>48</v>
      </c>
      <c r="L164" s="542"/>
      <c r="M164" s="542"/>
      <c r="N164" s="6"/>
      <c r="O164" s="6"/>
      <c r="P164" s="6"/>
    </row>
    <row r="165" spans="1:16" ht="12.75" customHeight="1" hidden="1">
      <c r="A165" s="164"/>
      <c r="B165" s="164"/>
      <c r="C165" s="540">
        <f>Заполнить!B26</f>
        <v>0</v>
      </c>
      <c r="D165" s="540"/>
      <c r="E165" s="540"/>
      <c r="F165" s="540"/>
      <c r="G165" s="540"/>
      <c r="H165" s="166"/>
      <c r="I165" s="167"/>
      <c r="J165" s="166"/>
      <c r="K165" s="541">
        <f>Заполнить!H26</f>
        <v>0</v>
      </c>
      <c r="L165" s="541"/>
      <c r="M165" s="541"/>
      <c r="N165" s="6"/>
      <c r="O165" s="6"/>
      <c r="P165" s="6"/>
    </row>
    <row r="166" spans="1:13" ht="12.75" hidden="1">
      <c r="A166" s="161"/>
      <c r="B166" s="161"/>
      <c r="C166" s="542" t="s">
        <v>7</v>
      </c>
      <c r="D166" s="542"/>
      <c r="E166" s="542"/>
      <c r="F166" s="542"/>
      <c r="G166" s="542"/>
      <c r="H166" s="169"/>
      <c r="I166" s="168" t="s">
        <v>8</v>
      </c>
      <c r="J166" s="169"/>
      <c r="K166" s="542" t="s">
        <v>48</v>
      </c>
      <c r="L166" s="542"/>
      <c r="M166" s="542"/>
    </row>
    <row r="167" spans="1:16" ht="15.75" customHeight="1">
      <c r="A167" s="522" t="str">
        <f>CONCATENATE("Усі цінності, пронумеровані в цьому інвентаризаційному описі з №",A41," до №",A119,",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167" s="522"/>
      <c r="C167" s="522"/>
      <c r="D167" s="522"/>
      <c r="E167" s="522"/>
      <c r="F167" s="522"/>
      <c r="G167" s="522"/>
      <c r="H167" s="522"/>
      <c r="I167" s="522"/>
      <c r="J167" s="522"/>
      <c r="K167" s="522"/>
      <c r="L167" s="522"/>
      <c r="M167" s="522"/>
      <c r="N167" s="522"/>
      <c r="O167" s="522"/>
      <c r="P167" s="522"/>
    </row>
    <row r="168" spans="1:16" ht="15.75" customHeight="1">
      <c r="A168" s="522"/>
      <c r="B168" s="522"/>
      <c r="C168" s="522"/>
      <c r="D168" s="522"/>
      <c r="E168" s="522"/>
      <c r="F168" s="522"/>
      <c r="G168" s="522"/>
      <c r="H168" s="522"/>
      <c r="I168" s="522"/>
      <c r="J168" s="522"/>
      <c r="K168" s="522"/>
      <c r="L168" s="522"/>
      <c r="M168" s="522"/>
      <c r="N168" s="522"/>
      <c r="O168" s="522"/>
      <c r="P168" s="522"/>
    </row>
    <row r="169" ht="30.75" customHeight="1">
      <c r="A169" s="17" t="s">
        <v>6</v>
      </c>
    </row>
    <row r="170" spans="1:12" ht="12.75">
      <c r="A170" s="2" t="str">
        <f>Заполнить!B6</f>
        <v>«21» грудня 2019 р. №</v>
      </c>
      <c r="C170" s="543">
        <f>C22</f>
        <v>0</v>
      </c>
      <c r="D170" s="543"/>
      <c r="E170" s="543"/>
      <c r="F170" s="543"/>
      <c r="H170" s="25"/>
      <c r="J170" s="544">
        <f>I22</f>
        <v>0</v>
      </c>
      <c r="K170" s="544"/>
      <c r="L170" s="544"/>
    </row>
    <row r="171" spans="1:12" ht="12.75">
      <c r="A171" s="3"/>
      <c r="C171" s="518" t="s">
        <v>143</v>
      </c>
      <c r="D171" s="518"/>
      <c r="E171" s="518"/>
      <c r="F171" s="518"/>
      <c r="H171" s="95" t="s">
        <v>142</v>
      </c>
      <c r="J171" s="518" t="s">
        <v>48</v>
      </c>
      <c r="K171" s="518"/>
      <c r="L171" s="518"/>
    </row>
    <row r="172" spans="1:12" ht="15.75">
      <c r="A172" s="6" t="s">
        <v>270</v>
      </c>
      <c r="D172" s="543">
        <f>Заполнить!B18</f>
        <v>0</v>
      </c>
      <c r="E172" s="543"/>
      <c r="F172" s="543"/>
      <c r="H172" s="96"/>
      <c r="J172" s="546">
        <f>Заполнить!H18</f>
        <v>0</v>
      </c>
      <c r="K172" s="546"/>
      <c r="L172" s="546"/>
    </row>
    <row r="173" spans="4:12" ht="12.75">
      <c r="D173" s="525" t="s">
        <v>7</v>
      </c>
      <c r="E173" s="525"/>
      <c r="F173" s="525"/>
      <c r="H173" s="95" t="s">
        <v>8</v>
      </c>
      <c r="J173" s="518" t="s">
        <v>48</v>
      </c>
      <c r="K173" s="518"/>
      <c r="L173" s="518"/>
    </row>
    <row r="174" ht="15.75">
      <c r="A174" s="6" t="s">
        <v>37</v>
      </c>
    </row>
    <row r="175" spans="1:12" ht="12.75">
      <c r="A175" s="2" t="str">
        <f>Заполнить!B6</f>
        <v>«21» грудня 2019 р. №</v>
      </c>
      <c r="C175" s="546"/>
      <c r="D175" s="546"/>
      <c r="E175" s="546"/>
      <c r="F175" s="546"/>
      <c r="H175" s="25"/>
      <c r="J175" s="544"/>
      <c r="K175" s="544"/>
      <c r="L175" s="544"/>
    </row>
    <row r="176" spans="1:12" ht="12.75">
      <c r="A176" s="3" t="s">
        <v>38</v>
      </c>
      <c r="C176" s="525" t="s">
        <v>7</v>
      </c>
      <c r="D176" s="525"/>
      <c r="E176" s="525"/>
      <c r="F176" s="525"/>
      <c r="H176" s="95" t="s">
        <v>8</v>
      </c>
      <c r="J176" s="545" t="s">
        <v>48</v>
      </c>
      <c r="K176" s="545"/>
      <c r="L176" s="545"/>
    </row>
    <row r="177" ht="12.75">
      <c r="A177" s="3" t="s">
        <v>39</v>
      </c>
    </row>
    <row r="178" ht="12.75">
      <c r="A178" s="22" t="s">
        <v>40</v>
      </c>
    </row>
  </sheetData>
  <sheetProtection/>
  <mergeCells count="155">
    <mergeCell ref="C166:G166"/>
    <mergeCell ref="K166:M166"/>
    <mergeCell ref="C163:G163"/>
    <mergeCell ref="K163:M163"/>
    <mergeCell ref="C164:G164"/>
    <mergeCell ref="K164:M164"/>
    <mergeCell ref="C165:G165"/>
    <mergeCell ref="K165:M165"/>
    <mergeCell ref="C161:G161"/>
    <mergeCell ref="K161:M161"/>
    <mergeCell ref="C162:G162"/>
    <mergeCell ref="K162:M162"/>
    <mergeCell ref="C142:G142"/>
    <mergeCell ref="K142:M142"/>
    <mergeCell ref="C158:G158"/>
    <mergeCell ref="K158:M158"/>
    <mergeCell ref="C159:G159"/>
    <mergeCell ref="K159:M159"/>
    <mergeCell ref="C160:G160"/>
    <mergeCell ref="K160:M160"/>
    <mergeCell ref="C155:G155"/>
    <mergeCell ref="K155:M155"/>
    <mergeCell ref="C156:G156"/>
    <mergeCell ref="K156:M156"/>
    <mergeCell ref="C157:G157"/>
    <mergeCell ref="K157:M157"/>
    <mergeCell ref="C152:G152"/>
    <mergeCell ref="K152:M152"/>
    <mergeCell ref="C153:G153"/>
    <mergeCell ref="K153:M153"/>
    <mergeCell ref="C154:G154"/>
    <mergeCell ref="K154:M154"/>
    <mergeCell ref="C149:G149"/>
    <mergeCell ref="K149:M149"/>
    <mergeCell ref="C150:G150"/>
    <mergeCell ref="K150:M150"/>
    <mergeCell ref="C151:G151"/>
    <mergeCell ref="K151:M151"/>
    <mergeCell ref="C146:G146"/>
    <mergeCell ref="K146:M146"/>
    <mergeCell ref="C147:G147"/>
    <mergeCell ref="K147:M147"/>
    <mergeCell ref="C148:G148"/>
    <mergeCell ref="K148:M148"/>
    <mergeCell ref="C143:G143"/>
    <mergeCell ref="K143:M143"/>
    <mergeCell ref="C144:G144"/>
    <mergeCell ref="K144:M144"/>
    <mergeCell ref="C145:G145"/>
    <mergeCell ref="K145:M145"/>
    <mergeCell ref="C140:G140"/>
    <mergeCell ref="K140:M140"/>
    <mergeCell ref="C141:G141"/>
    <mergeCell ref="K141:M141"/>
    <mergeCell ref="C137:G137"/>
    <mergeCell ref="K137:M137"/>
    <mergeCell ref="C138:G138"/>
    <mergeCell ref="K138:M138"/>
    <mergeCell ref="C139:G139"/>
    <mergeCell ref="K139:M139"/>
    <mergeCell ref="A4:D4"/>
    <mergeCell ref="A5:D5"/>
    <mergeCell ref="A7:P7"/>
    <mergeCell ref="A8:P8"/>
    <mergeCell ref="A9:P9"/>
    <mergeCell ref="A11:P11"/>
    <mergeCell ref="A12:P12"/>
    <mergeCell ref="A13:P13"/>
    <mergeCell ref="A14:P14"/>
    <mergeCell ref="B16:D16"/>
    <mergeCell ref="A17:D17"/>
    <mergeCell ref="A15:B15"/>
    <mergeCell ref="A18:P18"/>
    <mergeCell ref="A19:P20"/>
    <mergeCell ref="A22:B22"/>
    <mergeCell ref="C22:E22"/>
    <mergeCell ref="I22:K22"/>
    <mergeCell ref="A29:P30"/>
    <mergeCell ref="A34:C34"/>
    <mergeCell ref="A35:A39"/>
    <mergeCell ref="B35:B39"/>
    <mergeCell ref="C35:C39"/>
    <mergeCell ref="D35:F36"/>
    <mergeCell ref="G35:G39"/>
    <mergeCell ref="H35:I37"/>
    <mergeCell ref="J35:J39"/>
    <mergeCell ref="K35:O37"/>
    <mergeCell ref="P35:P39"/>
    <mergeCell ref="Q35:Q36"/>
    <mergeCell ref="D37:D39"/>
    <mergeCell ref="E37:E39"/>
    <mergeCell ref="F37:F39"/>
    <mergeCell ref="H38:H39"/>
    <mergeCell ref="I38:I39"/>
    <mergeCell ref="K38:K39"/>
    <mergeCell ref="L38:L39"/>
    <mergeCell ref="M38:M39"/>
    <mergeCell ref="N38:N39"/>
    <mergeCell ref="O38:O39"/>
    <mergeCell ref="Q38:Q39"/>
    <mergeCell ref="A45:G45"/>
    <mergeCell ref="A49:A53"/>
    <mergeCell ref="B49:B53"/>
    <mergeCell ref="C49:C53"/>
    <mergeCell ref="D49:F50"/>
    <mergeCell ref="G49:G53"/>
    <mergeCell ref="H49:I51"/>
    <mergeCell ref="J49:J53"/>
    <mergeCell ref="K49:O51"/>
    <mergeCell ref="P49:P53"/>
    <mergeCell ref="D51:D53"/>
    <mergeCell ref="E51:E53"/>
    <mergeCell ref="F51:F53"/>
    <mergeCell ref="H52:H53"/>
    <mergeCell ref="I52:I53"/>
    <mergeCell ref="K52:K53"/>
    <mergeCell ref="L52:L53"/>
    <mergeCell ref="M52:M53"/>
    <mergeCell ref="N52:N53"/>
    <mergeCell ref="O52:O53"/>
    <mergeCell ref="A87:G87"/>
    <mergeCell ref="A91:A95"/>
    <mergeCell ref="B91:B95"/>
    <mergeCell ref="C91:C95"/>
    <mergeCell ref="D91:F92"/>
    <mergeCell ref="G91:G95"/>
    <mergeCell ref="H91:I93"/>
    <mergeCell ref="J91:J95"/>
    <mergeCell ref="K91:O93"/>
    <mergeCell ref="P91:P95"/>
    <mergeCell ref="D93:D95"/>
    <mergeCell ref="E93:E95"/>
    <mergeCell ref="F93:F95"/>
    <mergeCell ref="H94:H95"/>
    <mergeCell ref="I94:I95"/>
    <mergeCell ref="K94:K95"/>
    <mergeCell ref="L94:L95"/>
    <mergeCell ref="M94:M95"/>
    <mergeCell ref="N94:N95"/>
    <mergeCell ref="O94:O95"/>
    <mergeCell ref="A120:G120"/>
    <mergeCell ref="A123:G123"/>
    <mergeCell ref="A167:P168"/>
    <mergeCell ref="C170:F170"/>
    <mergeCell ref="J170:L170"/>
    <mergeCell ref="C171:F171"/>
    <mergeCell ref="J171:L171"/>
    <mergeCell ref="D172:F172"/>
    <mergeCell ref="J172:L172"/>
    <mergeCell ref="D173:F173"/>
    <mergeCell ref="J173:L173"/>
    <mergeCell ref="C175:F175"/>
    <mergeCell ref="J175:L175"/>
    <mergeCell ref="C176:F176"/>
    <mergeCell ref="J176:L176"/>
  </mergeCells>
  <dataValidations count="1">
    <dataValidation type="list" allowBlank="1" showInputMessage="1" showErrorMessage="1" sqref="A13:P13">
      <formula1>inma</formula1>
    </dataValidation>
  </dataValidations>
  <printOptions/>
  <pageMargins left="0.31496062992125984" right="0.31496062992125984" top="0.34" bottom="0.16" header="0.2" footer="0.16"/>
  <pageSetup horizontalDpi="600" verticalDpi="600" orientation="landscape" paperSize="9" scale="80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5"/>
  <dimension ref="A3:S103"/>
  <sheetViews>
    <sheetView view="pageLayout" workbookViewId="0" topLeftCell="A1">
      <selection activeCell="G126" sqref="G126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9.125" style="1" customWidth="1"/>
    <col min="5" max="5" width="12.375" style="1" bestFit="1" customWidth="1"/>
    <col min="6" max="6" width="9.125" style="1" customWidth="1"/>
    <col min="7" max="7" width="7.125" style="1" customWidth="1"/>
    <col min="8" max="8" width="9.125" style="1" customWidth="1"/>
    <col min="9" max="9" width="10.125" style="1" customWidth="1"/>
    <col min="10" max="11" width="9.125" style="1" customWidth="1"/>
    <col min="12" max="12" width="10.375" style="1" customWidth="1"/>
    <col min="13" max="13" width="10.00390625" style="1" customWidth="1"/>
    <col min="14" max="15" width="9.125" style="1" customWidth="1"/>
    <col min="16" max="16" width="13.125" style="1" customWidth="1"/>
    <col min="17" max="19" width="9.125" style="1" customWidth="1"/>
    <col min="20" max="16384" width="9.125" style="1" customWidth="1"/>
  </cols>
  <sheetData>
    <row r="1" ht="12.75"/>
    <row r="2" ht="12.75"/>
    <row r="3" ht="15">
      <c r="K3" s="24" t="s">
        <v>45</v>
      </c>
    </row>
    <row r="4" spans="1:12" ht="15" customHeight="1">
      <c r="A4" s="517" t="str">
        <f>Заполнить!$B$3</f>
        <v>Петрівська селищна рада</v>
      </c>
      <c r="B4" s="517"/>
      <c r="C4" s="517"/>
      <c r="D4" s="517"/>
      <c r="K4" s="24" t="s">
        <v>46</v>
      </c>
      <c r="L4" s="23"/>
    </row>
    <row r="5" spans="1:12" ht="15" customHeight="1">
      <c r="A5" s="518" t="s">
        <v>47</v>
      </c>
      <c r="B5" s="518"/>
      <c r="C5" s="518"/>
      <c r="D5" s="518"/>
      <c r="K5" s="13" t="s">
        <v>98</v>
      </c>
      <c r="L5" s="23"/>
    </row>
    <row r="6" ht="15" customHeight="1">
      <c r="L6" s="23"/>
    </row>
    <row r="7" spans="1:16" ht="20.25">
      <c r="A7" s="519" t="s">
        <v>554</v>
      </c>
      <c r="B7" s="519"/>
      <c r="C7" s="519"/>
      <c r="D7" s="519"/>
      <c r="E7" s="519"/>
      <c r="F7" s="519"/>
      <c r="G7" s="519"/>
      <c r="H7" s="519"/>
      <c r="I7" s="519"/>
      <c r="J7" s="519"/>
      <c r="K7" s="519"/>
      <c r="L7" s="519"/>
      <c r="M7" s="519"/>
      <c r="N7" s="519"/>
      <c r="O7" s="519"/>
      <c r="P7" s="519"/>
    </row>
    <row r="8" spans="1:16" ht="15.75">
      <c r="A8" s="520" t="s">
        <v>2</v>
      </c>
      <c r="B8" s="520"/>
      <c r="C8" s="520"/>
      <c r="D8" s="520"/>
      <c r="E8" s="520"/>
      <c r="F8" s="520"/>
      <c r="G8" s="520"/>
      <c r="H8" s="520"/>
      <c r="I8" s="520"/>
      <c r="J8" s="520"/>
      <c r="K8" s="520"/>
      <c r="L8" s="520"/>
      <c r="M8" s="520"/>
      <c r="N8" s="520"/>
      <c r="O8" s="520"/>
      <c r="P8" s="520"/>
    </row>
    <row r="9" spans="1:16" ht="15.75">
      <c r="A9" s="521" t="str">
        <f>Заполнить!$B$6</f>
        <v>«21» грудня 2019 р. №</v>
      </c>
      <c r="B9" s="521"/>
      <c r="C9" s="521"/>
      <c r="D9" s="521"/>
      <c r="E9" s="521"/>
      <c r="F9" s="521"/>
      <c r="G9" s="521"/>
      <c r="H9" s="521"/>
      <c r="I9" s="521"/>
      <c r="J9" s="521"/>
      <c r="K9" s="521"/>
      <c r="L9" s="521"/>
      <c r="M9" s="521"/>
      <c r="N9" s="521"/>
      <c r="O9" s="521"/>
      <c r="P9" s="521"/>
    </row>
    <row r="11" spans="1:16" ht="15.75">
      <c r="A11" s="522" t="str">
        <f>CONCATENATE("На підставі розпорядчого документа від ",Заполнить!B5,"  виконано знімання фактичних залишків ")</f>
        <v>На підставі розпорядчого документа від «21» грудня 2019 р. №  виконано знімання фактичних залишків </v>
      </c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</row>
    <row r="12" spans="1:16" ht="15.75">
      <c r="A12" s="522" t="s">
        <v>498</v>
      </c>
      <c r="B12" s="522"/>
      <c r="C12" s="522"/>
      <c r="D12" s="522"/>
      <c r="E12" s="522"/>
      <c r="F12" s="522"/>
      <c r="G12" s="522"/>
      <c r="H12" s="522"/>
      <c r="I12" s="522"/>
      <c r="J12" s="522"/>
      <c r="K12" s="522"/>
      <c r="L12" s="522"/>
      <c r="M12" s="522"/>
      <c r="N12" s="522"/>
      <c r="O12" s="522"/>
      <c r="P12" s="522"/>
    </row>
    <row r="13" spans="1:16" ht="31.5" customHeight="1">
      <c r="A13" s="523" t="s">
        <v>541</v>
      </c>
      <c r="B13" s="523"/>
      <c r="C13" s="523"/>
      <c r="D13" s="523"/>
      <c r="E13" s="523"/>
      <c r="F13" s="523"/>
      <c r="G13" s="523"/>
      <c r="H13" s="523"/>
      <c r="I13" s="523"/>
      <c r="J13" s="523"/>
      <c r="K13" s="523"/>
      <c r="L13" s="523"/>
      <c r="M13" s="523"/>
      <c r="N13" s="523"/>
      <c r="O13" s="523"/>
      <c r="P13" s="523"/>
    </row>
    <row r="14" spans="1:16" s="30" customFormat="1" ht="12.75">
      <c r="A14" s="518" t="s">
        <v>65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</row>
    <row r="15" spans="1:16" s="30" customFormat="1" ht="15.75">
      <c r="A15" s="524" t="s">
        <v>536</v>
      </c>
      <c r="B15" s="524"/>
      <c r="C15" s="193" t="str">
        <f>Заполнить!B2</f>
        <v>смт Балахівка, вул. Центральна, 6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16" s="30" customFormat="1" ht="15.75">
      <c r="A16" s="94"/>
      <c r="B16" s="525" t="s">
        <v>269</v>
      </c>
      <c r="C16" s="525"/>
      <c r="D16" s="525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</row>
    <row r="17" spans="1:4" ht="15.75">
      <c r="A17" s="526" t="str">
        <f>CONCATENATE("станом на ",Заполнить!$B$7)</f>
        <v>станом на </v>
      </c>
      <c r="B17" s="526"/>
      <c r="C17" s="526"/>
      <c r="D17" s="526"/>
    </row>
    <row r="19" spans="1:16" ht="13.5" customHeight="1">
      <c r="A19" s="527" t="s">
        <v>4</v>
      </c>
      <c r="B19" s="527"/>
      <c r="C19" s="527"/>
      <c r="D19" s="527"/>
      <c r="E19" s="527"/>
      <c r="F19" s="527"/>
      <c r="G19" s="527"/>
      <c r="H19" s="527"/>
      <c r="I19" s="527"/>
      <c r="J19" s="527"/>
      <c r="K19" s="527"/>
      <c r="L19" s="527"/>
      <c r="M19" s="527"/>
      <c r="N19" s="527"/>
      <c r="O19" s="527"/>
      <c r="P19" s="527"/>
    </row>
    <row r="20" spans="1:16" ht="12.75">
      <c r="A20" s="528" t="s">
        <v>5</v>
      </c>
      <c r="B20" s="528"/>
      <c r="C20" s="528"/>
      <c r="D20" s="528"/>
      <c r="E20" s="528"/>
      <c r="F20" s="528"/>
      <c r="G20" s="528"/>
      <c r="H20" s="528"/>
      <c r="I20" s="528"/>
      <c r="J20" s="528"/>
      <c r="K20" s="528"/>
      <c r="L20" s="528"/>
      <c r="M20" s="528"/>
      <c r="N20" s="528"/>
      <c r="O20" s="528"/>
      <c r="P20" s="528"/>
    </row>
    <row r="21" spans="1:16" ht="18" customHeight="1">
      <c r="A21" s="528"/>
      <c r="B21" s="528"/>
      <c r="C21" s="528"/>
      <c r="D21" s="528"/>
      <c r="E21" s="528"/>
      <c r="F21" s="528"/>
      <c r="G21" s="528"/>
      <c r="H21" s="528"/>
      <c r="I21" s="528"/>
      <c r="J21" s="528"/>
      <c r="K21" s="528"/>
      <c r="L21" s="528"/>
      <c r="M21" s="528"/>
      <c r="N21" s="528"/>
      <c r="O21" s="528"/>
      <c r="P21" s="528"/>
    </row>
    <row r="22" spans="1:16" ht="12.7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1:16" ht="12.75">
      <c r="A23" s="529" t="s">
        <v>6</v>
      </c>
      <c r="B23" s="529"/>
      <c r="C23" s="530">
        <f>Заполнить!B13</f>
        <v>0</v>
      </c>
      <c r="D23" s="530"/>
      <c r="E23" s="530"/>
      <c r="F23" s="26"/>
      <c r="G23" s="73"/>
      <c r="H23" s="26"/>
      <c r="I23" s="530">
        <f>Заполнить!H13</f>
        <v>0</v>
      </c>
      <c r="J23" s="530"/>
      <c r="K23" s="530"/>
      <c r="L23" s="26"/>
      <c r="M23" s="26"/>
      <c r="N23" s="26"/>
      <c r="O23" s="26"/>
      <c r="P23" s="26"/>
    </row>
    <row r="24" spans="1:19" s="28" customFormat="1" ht="11.25">
      <c r="A24" s="27"/>
      <c r="B24" s="27"/>
      <c r="D24" s="27" t="s">
        <v>7</v>
      </c>
      <c r="F24" s="27"/>
      <c r="G24" s="27" t="s">
        <v>8</v>
      </c>
      <c r="H24" s="27"/>
      <c r="I24" s="27"/>
      <c r="J24" s="28" t="s">
        <v>48</v>
      </c>
      <c r="K24" s="27"/>
      <c r="L24" s="27"/>
      <c r="M24" s="27"/>
      <c r="N24" s="27"/>
      <c r="O24" s="27"/>
      <c r="P24" s="27"/>
      <c r="S24" s="108"/>
    </row>
    <row r="25" spans="2:16" ht="8.25" customHeight="1">
      <c r="B25" s="26"/>
      <c r="D25" s="26"/>
      <c r="E25" s="26" t="s">
        <v>9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2:16" ht="15.75">
      <c r="B26" s="80" t="s">
        <v>49</v>
      </c>
      <c r="C26" s="29" t="str">
        <f>CONCATENATE("розпочата ",Заполнить!$B$8)</f>
        <v>розпочата 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</row>
    <row r="27" spans="1:16" ht="15.75">
      <c r="A27" s="26"/>
      <c r="B27" s="26"/>
      <c r="C27" s="4" t="str">
        <f>CONCATENATE("закінчена ",Заполнить!$B$9)</f>
        <v>закінчена 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  <row r="28" spans="1:16" ht="8.25" customHeight="1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</row>
    <row r="29" ht="3" customHeight="1">
      <c r="A29" s="1" t="s">
        <v>41</v>
      </c>
    </row>
    <row r="30" spans="1:16" ht="12.75" customHeight="1">
      <c r="A30" s="531" t="s">
        <v>42</v>
      </c>
      <c r="B30" s="531"/>
      <c r="C30" s="531"/>
      <c r="D30" s="531"/>
      <c r="E30" s="531"/>
      <c r="F30" s="531"/>
      <c r="G30" s="531"/>
      <c r="H30" s="531"/>
      <c r="I30" s="531"/>
      <c r="J30" s="531"/>
      <c r="K30" s="531"/>
      <c r="L30" s="531"/>
      <c r="M30" s="531"/>
      <c r="N30" s="531"/>
      <c r="O30" s="531"/>
      <c r="P30" s="531"/>
    </row>
    <row r="31" spans="1:16" ht="12.75">
      <c r="A31" s="531"/>
      <c r="B31" s="531"/>
      <c r="C31" s="531"/>
      <c r="D31" s="531"/>
      <c r="E31" s="531"/>
      <c r="F31" s="531"/>
      <c r="G31" s="531"/>
      <c r="H31" s="531"/>
      <c r="I31" s="531"/>
      <c r="J31" s="531"/>
      <c r="K31" s="531"/>
      <c r="L31" s="531"/>
      <c r="M31" s="531"/>
      <c r="N31" s="531"/>
      <c r="O31" s="531"/>
      <c r="P31" s="531"/>
    </row>
    <row r="32" ht="12.75">
      <c r="A32" s="15" t="s">
        <v>43</v>
      </c>
    </row>
    <row r="33" ht="9" customHeight="1"/>
    <row r="34" ht="12.75" hidden="1"/>
    <row r="35" spans="1:9" ht="15" customHeight="1">
      <c r="A35" s="532" t="s">
        <v>44</v>
      </c>
      <c r="B35" s="532"/>
      <c r="C35" s="532"/>
      <c r="D35" s="7"/>
      <c r="E35" s="7"/>
      <c r="F35" s="7"/>
      <c r="G35" s="7"/>
      <c r="H35" s="7"/>
      <c r="I35" s="7"/>
    </row>
    <row r="36" spans="1:17" ht="12.75">
      <c r="A36" s="533" t="s">
        <v>23</v>
      </c>
      <c r="B36" s="533" t="s">
        <v>24</v>
      </c>
      <c r="C36" s="533" t="s">
        <v>25</v>
      </c>
      <c r="D36" s="533" t="s">
        <v>10</v>
      </c>
      <c r="E36" s="533"/>
      <c r="F36" s="533"/>
      <c r="G36" s="533" t="s">
        <v>11</v>
      </c>
      <c r="H36" s="533" t="s">
        <v>12</v>
      </c>
      <c r="I36" s="533"/>
      <c r="J36" s="533" t="s">
        <v>34</v>
      </c>
      <c r="K36" s="533" t="s">
        <v>36</v>
      </c>
      <c r="L36" s="533"/>
      <c r="M36" s="533"/>
      <c r="N36" s="533"/>
      <c r="O36" s="533"/>
      <c r="P36" s="533" t="s">
        <v>13</v>
      </c>
      <c r="Q36" s="534"/>
    </row>
    <row r="37" spans="1:17" ht="12.75">
      <c r="A37" s="533"/>
      <c r="B37" s="533"/>
      <c r="C37" s="533"/>
      <c r="D37" s="533"/>
      <c r="E37" s="533"/>
      <c r="F37" s="533"/>
      <c r="G37" s="533"/>
      <c r="H37" s="533"/>
      <c r="I37" s="533"/>
      <c r="J37" s="533"/>
      <c r="K37" s="533"/>
      <c r="L37" s="533"/>
      <c r="M37" s="533"/>
      <c r="N37" s="533"/>
      <c r="O37" s="533"/>
      <c r="P37" s="533"/>
      <c r="Q37" s="534"/>
    </row>
    <row r="38" spans="1:17" ht="12.75">
      <c r="A38" s="533"/>
      <c r="B38" s="533"/>
      <c r="C38" s="533"/>
      <c r="D38" s="535" t="s">
        <v>26</v>
      </c>
      <c r="E38" s="535" t="s">
        <v>14</v>
      </c>
      <c r="F38" s="535" t="s">
        <v>15</v>
      </c>
      <c r="G38" s="533"/>
      <c r="H38" s="533"/>
      <c r="I38" s="533"/>
      <c r="J38" s="533"/>
      <c r="K38" s="533"/>
      <c r="L38" s="533"/>
      <c r="M38" s="533"/>
      <c r="N38" s="533"/>
      <c r="O38" s="533"/>
      <c r="P38" s="533"/>
      <c r="Q38" s="9"/>
    </row>
    <row r="39" spans="1:17" ht="61.5" customHeight="1">
      <c r="A39" s="533"/>
      <c r="B39" s="533"/>
      <c r="C39" s="533"/>
      <c r="D39" s="535"/>
      <c r="E39" s="535"/>
      <c r="F39" s="535"/>
      <c r="G39" s="533"/>
      <c r="H39" s="535" t="s">
        <v>16</v>
      </c>
      <c r="I39" s="535" t="s">
        <v>17</v>
      </c>
      <c r="J39" s="533"/>
      <c r="K39" s="535" t="s">
        <v>16</v>
      </c>
      <c r="L39" s="535" t="s">
        <v>18</v>
      </c>
      <c r="M39" s="535" t="s">
        <v>27</v>
      </c>
      <c r="N39" s="535" t="s">
        <v>19</v>
      </c>
      <c r="O39" s="535" t="s">
        <v>20</v>
      </c>
      <c r="P39" s="533"/>
      <c r="Q39" s="534"/>
    </row>
    <row r="40" spans="1:17" ht="12.75">
      <c r="A40" s="533"/>
      <c r="B40" s="533"/>
      <c r="C40" s="533"/>
      <c r="D40" s="535"/>
      <c r="E40" s="535"/>
      <c r="F40" s="535"/>
      <c r="G40" s="533"/>
      <c r="H40" s="535"/>
      <c r="I40" s="535"/>
      <c r="J40" s="533"/>
      <c r="K40" s="535"/>
      <c r="L40" s="535"/>
      <c r="M40" s="535"/>
      <c r="N40" s="535"/>
      <c r="O40" s="535"/>
      <c r="P40" s="533"/>
      <c r="Q40" s="534"/>
    </row>
    <row r="41" spans="1:17" ht="12.75">
      <c r="A41" s="11">
        <v>1</v>
      </c>
      <c r="B41" s="11">
        <v>2</v>
      </c>
      <c r="C41" s="11">
        <v>3</v>
      </c>
      <c r="D41" s="11">
        <v>4</v>
      </c>
      <c r="E41" s="11">
        <v>5</v>
      </c>
      <c r="F41" s="11">
        <v>6</v>
      </c>
      <c r="G41" s="11">
        <v>7</v>
      </c>
      <c r="H41" s="11">
        <v>8</v>
      </c>
      <c r="I41" s="11">
        <v>9</v>
      </c>
      <c r="J41" s="11">
        <v>10</v>
      </c>
      <c r="K41" s="11">
        <v>11</v>
      </c>
      <c r="L41" s="11">
        <v>12</v>
      </c>
      <c r="M41" s="11">
        <v>13</v>
      </c>
      <c r="N41" s="11">
        <v>14</v>
      </c>
      <c r="O41" s="11">
        <v>15</v>
      </c>
      <c r="P41" s="11">
        <v>16</v>
      </c>
      <c r="Q41" s="9"/>
    </row>
    <row r="42" spans="1:17" ht="12.75">
      <c r="A42" s="10">
        <v>1</v>
      </c>
      <c r="B42" s="194" t="s">
        <v>539</v>
      </c>
      <c r="C42" s="195" t="s">
        <v>546</v>
      </c>
      <c r="D42" s="195"/>
      <c r="E42" s="12"/>
      <c r="F42" s="12"/>
      <c r="G42" s="10" t="s">
        <v>540</v>
      </c>
      <c r="H42" s="190"/>
      <c r="I42" s="191"/>
      <c r="J42" s="12"/>
      <c r="K42" s="190"/>
      <c r="L42" s="191"/>
      <c r="M42" s="20">
        <f>L42*50%</f>
        <v>0</v>
      </c>
      <c r="N42" s="20">
        <f>L42-M42</f>
        <v>0</v>
      </c>
      <c r="O42" s="18">
        <v>12</v>
      </c>
      <c r="P42" s="12"/>
      <c r="Q42" s="9"/>
    </row>
    <row r="43" spans="1:17" ht="12.75">
      <c r="A43" s="10">
        <v>2</v>
      </c>
      <c r="B43" s="194"/>
      <c r="C43" s="195"/>
      <c r="D43" s="195"/>
      <c r="E43" s="12"/>
      <c r="F43" s="12"/>
      <c r="G43" s="10"/>
      <c r="H43" s="190"/>
      <c r="I43" s="191"/>
      <c r="J43" s="12"/>
      <c r="K43" s="190"/>
      <c r="L43" s="191"/>
      <c r="M43" s="20">
        <f>L43*50%</f>
        <v>0</v>
      </c>
      <c r="N43" s="20">
        <f>L43-M43</f>
        <v>0</v>
      </c>
      <c r="O43" s="18"/>
      <c r="P43" s="12"/>
      <c r="Q43" s="9"/>
    </row>
    <row r="44" spans="1:17" ht="12.75">
      <c r="A44" s="10">
        <v>4</v>
      </c>
      <c r="B44" s="194"/>
      <c r="C44" s="195"/>
      <c r="D44" s="196"/>
      <c r="E44" s="12"/>
      <c r="F44" s="12"/>
      <c r="G44" s="10"/>
      <c r="H44" s="190"/>
      <c r="I44" s="191"/>
      <c r="J44" s="12"/>
      <c r="K44" s="190"/>
      <c r="L44" s="191"/>
      <c r="M44" s="20">
        <f>L44*50%</f>
        <v>0</v>
      </c>
      <c r="N44" s="20">
        <f>L44-M44</f>
        <v>0</v>
      </c>
      <c r="O44" s="18"/>
      <c r="P44" s="12"/>
      <c r="Q44" s="9"/>
    </row>
    <row r="45" spans="1:17" ht="12.75">
      <c r="A45" s="536" t="s">
        <v>465</v>
      </c>
      <c r="B45" s="536"/>
      <c r="C45" s="536"/>
      <c r="D45" s="536"/>
      <c r="E45" s="536"/>
      <c r="F45" s="536"/>
      <c r="G45" s="537"/>
      <c r="H45" s="19">
        <f>SUM(H42:H44)</f>
        <v>0</v>
      </c>
      <c r="I45" s="21">
        <f>SUM(I42:I44)</f>
        <v>0</v>
      </c>
      <c r="J45" s="154"/>
      <c r="K45" s="19">
        <f>SUM(K42:K44)</f>
        <v>0</v>
      </c>
      <c r="L45" s="21">
        <f>SUM(L42:L44)</f>
        <v>0</v>
      </c>
      <c r="M45" s="21">
        <f>SUM(M42:M44)</f>
        <v>0</v>
      </c>
      <c r="N45" s="21">
        <f>SUM(N42:N44)</f>
        <v>0</v>
      </c>
      <c r="O45" s="155"/>
      <c r="P45" s="122"/>
      <c r="Q45" s="9"/>
    </row>
    <row r="46" spans="1:17" ht="12.75">
      <c r="A46" s="1" t="e">
        <f>CONCATENATE("Число порядкових номерів на сторінці: ",ЧислоПрописом(COUNTA(A42:A44))," (з ",A42," по ",A44,")")</f>
        <v>#NAME?</v>
      </c>
      <c r="B46" s="122"/>
      <c r="C46" s="122"/>
      <c r="D46" s="122"/>
      <c r="E46" s="122"/>
      <c r="F46" s="122"/>
      <c r="G46" s="135" t="e">
        <f>CONCATENATE("Загальна кількість у натуральних вимірах фактично на сторінці: ",ЧислоПрописом(H45))</f>
        <v>#NAME?</v>
      </c>
      <c r="H46" s="155"/>
      <c r="I46" s="156"/>
      <c r="J46" s="154"/>
      <c r="K46" s="155"/>
      <c r="L46" s="156"/>
      <c r="M46" s="156"/>
      <c r="N46" s="156"/>
      <c r="O46" s="155"/>
      <c r="P46" s="122"/>
      <c r="Q46" s="9"/>
    </row>
    <row r="47" spans="2:17" ht="12.75">
      <c r="B47" s="132"/>
      <c r="C47" s="132"/>
      <c r="E47" s="122"/>
      <c r="G47" s="135" t="e">
        <f>CONCATENATE("Загальна кількість у натуральних вимірах за даними бухобліку на сторінці: ",ЧислоПрописом(K45))</f>
        <v>#NAME?</v>
      </c>
      <c r="H47" s="155"/>
      <c r="I47" s="156"/>
      <c r="J47" s="154"/>
      <c r="K47" s="155"/>
      <c r="L47" s="156"/>
      <c r="M47" s="156"/>
      <c r="N47" s="156"/>
      <c r="O47" s="155"/>
      <c r="P47" s="122"/>
      <c r="Q47" s="9"/>
    </row>
    <row r="48" spans="1:17" ht="15.75">
      <c r="A48" s="539"/>
      <c r="B48" s="539"/>
      <c r="C48" s="539"/>
      <c r="D48" s="539"/>
      <c r="E48" s="539"/>
      <c r="F48" s="539"/>
      <c r="G48" s="539"/>
      <c r="H48" s="158">
        <f>H45</f>
        <v>0</v>
      </c>
      <c r="I48" s="158">
        <f>I45</f>
        <v>0</v>
      </c>
      <c r="J48" s="120"/>
      <c r="K48" s="158">
        <f>K45</f>
        <v>0</v>
      </c>
      <c r="L48" s="159">
        <f>L45</f>
        <v>0</v>
      </c>
      <c r="M48" s="159">
        <f>M45</f>
        <v>0</v>
      </c>
      <c r="N48" s="159">
        <f>N45</f>
        <v>0</v>
      </c>
      <c r="O48" s="155"/>
      <c r="P48" s="122"/>
      <c r="Q48" s="9"/>
    </row>
    <row r="49" spans="2:17" ht="12.75">
      <c r="B49" s="122"/>
      <c r="C49" s="122"/>
      <c r="D49" s="122"/>
      <c r="E49" s="122"/>
      <c r="F49" s="122"/>
      <c r="G49" s="135"/>
      <c r="H49" s="155"/>
      <c r="I49" s="156"/>
      <c r="J49" s="154"/>
      <c r="K49" s="155"/>
      <c r="L49" s="156"/>
      <c r="M49" s="156"/>
      <c r="N49" s="156"/>
      <c r="O49" s="155"/>
      <c r="P49" s="122"/>
      <c r="Q49" s="9"/>
    </row>
    <row r="50" spans="2:17" ht="12.75">
      <c r="B50" s="132"/>
      <c r="C50" s="132"/>
      <c r="E50" s="122"/>
      <c r="G50" s="135"/>
      <c r="H50" s="155"/>
      <c r="I50" s="156"/>
      <c r="J50" s="154"/>
      <c r="K50" s="155"/>
      <c r="L50" s="156"/>
      <c r="M50" s="156"/>
      <c r="N50" s="156"/>
      <c r="O50" s="155"/>
      <c r="P50" s="122"/>
      <c r="Q50" s="9"/>
    </row>
    <row r="51" spans="1:9" ht="15.75">
      <c r="A51" s="8"/>
      <c r="B51" s="14"/>
      <c r="C51" s="14"/>
      <c r="D51" s="14"/>
      <c r="E51" s="14"/>
      <c r="F51" s="14"/>
      <c r="G51" s="14"/>
      <c r="H51" s="14"/>
      <c r="I51" s="14"/>
    </row>
    <row r="52" spans="1:3" ht="15.75">
      <c r="A52" s="6" t="s">
        <v>35</v>
      </c>
      <c r="C52" s="4" t="e">
        <f>CONCATENATE("а) кількість порядкових номерів - ",ЧислоПрописом(COUNT(#REF!,#REF!,#REF!,#REF!,#REF!,#REF!,#REF!,#REF!,#REF!,#REF!,A42:A44)))</f>
        <v>#NAME?</v>
      </c>
    </row>
    <row r="53" spans="3:6" ht="12" customHeight="1">
      <c r="C53" s="4"/>
      <c r="F53" s="15" t="s">
        <v>28</v>
      </c>
    </row>
    <row r="54" spans="1:9" ht="15.75">
      <c r="A54" s="2" t="s">
        <v>29</v>
      </c>
      <c r="C54" s="6" t="e">
        <f>CONCATENATE("б) загальна кількість одиниць,  фактично - ",ЧислоПрописом(H48))</f>
        <v>#NAME?</v>
      </c>
      <c r="I54" s="16"/>
    </row>
    <row r="55" spans="3:7" ht="11.25" customHeight="1">
      <c r="C55" s="4"/>
      <c r="D55" s="13" t="s">
        <v>30</v>
      </c>
      <c r="G55" s="15" t="s">
        <v>28</v>
      </c>
    </row>
    <row r="56" spans="1:9" ht="15.75">
      <c r="A56" s="2" t="s">
        <v>31</v>
      </c>
      <c r="C56" s="6" t="e">
        <f>CONCATENATE("в) вартість фактична - ",СумаПрописом(I48))</f>
        <v>#NAME?</v>
      </c>
      <c r="I56" s="16"/>
    </row>
    <row r="57" spans="3:5" ht="11.25" customHeight="1">
      <c r="C57" s="4"/>
      <c r="E57" s="15" t="s">
        <v>28</v>
      </c>
    </row>
    <row r="58" spans="3:9" ht="15.75">
      <c r="C58" s="6" t="e">
        <f>CONCATENATE("г) загальна кількість одиниць,  за даними бухгалтерського обліку - ",ЧислоПрописом(K48))</f>
        <v>#NAME?</v>
      </c>
      <c r="I58" s="16"/>
    </row>
    <row r="59" spans="1:9" ht="12" customHeight="1">
      <c r="A59" s="2" t="s">
        <v>29</v>
      </c>
      <c r="C59" s="4"/>
      <c r="I59" s="15" t="s">
        <v>28</v>
      </c>
    </row>
    <row r="60" spans="1:9" ht="15.75">
      <c r="A60" s="2" t="s">
        <v>32</v>
      </c>
      <c r="C60" s="6" t="e">
        <f>CONCATENATE("ґ) вартість за даними бухгалтерського обліку - ",СумаПрописом(L48))</f>
        <v>#NAME?</v>
      </c>
      <c r="I60" s="16"/>
    </row>
    <row r="61" spans="1:13" ht="12.75">
      <c r="A61" s="160" t="s">
        <v>33</v>
      </c>
      <c r="B61" s="161"/>
      <c r="C61" s="161"/>
      <c r="D61" s="161"/>
      <c r="E61" s="161"/>
      <c r="F61" s="161"/>
      <c r="G61" s="161"/>
      <c r="H61" s="161"/>
      <c r="I61" s="162" t="s">
        <v>28</v>
      </c>
      <c r="J61" s="161"/>
      <c r="K61" s="161"/>
      <c r="L61" s="161"/>
      <c r="M61" s="161"/>
    </row>
    <row r="62" spans="1:13" ht="15.75">
      <c r="A62" s="163" t="s">
        <v>126</v>
      </c>
      <c r="B62" s="164"/>
      <c r="C62" s="540">
        <f>Заполнить!B12</f>
        <v>0</v>
      </c>
      <c r="D62" s="540"/>
      <c r="E62" s="540"/>
      <c r="F62" s="540"/>
      <c r="G62" s="540"/>
      <c r="H62" s="166"/>
      <c r="I62" s="167"/>
      <c r="J62" s="166"/>
      <c r="K62" s="541">
        <f>Заполнить!H12</f>
        <v>0</v>
      </c>
      <c r="L62" s="541"/>
      <c r="M62" s="541"/>
    </row>
    <row r="63" spans="1:13" ht="12.75">
      <c r="A63" s="164"/>
      <c r="B63" s="164"/>
      <c r="C63" s="542" t="s">
        <v>7</v>
      </c>
      <c r="D63" s="542"/>
      <c r="E63" s="542"/>
      <c r="F63" s="542"/>
      <c r="G63" s="542"/>
      <c r="H63" s="169"/>
      <c r="I63" s="168" t="s">
        <v>8</v>
      </c>
      <c r="J63" s="169"/>
      <c r="K63" s="542" t="s">
        <v>48</v>
      </c>
      <c r="L63" s="542"/>
      <c r="M63" s="542"/>
    </row>
    <row r="64" spans="1:13" ht="15.75">
      <c r="A64" s="163" t="s">
        <v>127</v>
      </c>
      <c r="B64" s="164"/>
      <c r="C64" s="540">
        <f>Заполнить!B13</f>
        <v>0</v>
      </c>
      <c r="D64" s="540"/>
      <c r="E64" s="540"/>
      <c r="F64" s="540"/>
      <c r="G64" s="540"/>
      <c r="H64" s="166"/>
      <c r="I64" s="167"/>
      <c r="J64" s="166"/>
      <c r="K64" s="541">
        <f>Заполнить!H13</f>
        <v>0</v>
      </c>
      <c r="L64" s="541"/>
      <c r="M64" s="541"/>
    </row>
    <row r="65" spans="1:13" ht="12.75">
      <c r="A65" s="164"/>
      <c r="B65" s="164"/>
      <c r="C65" s="542" t="s">
        <v>7</v>
      </c>
      <c r="D65" s="542"/>
      <c r="E65" s="542"/>
      <c r="F65" s="542"/>
      <c r="G65" s="542"/>
      <c r="H65" s="169"/>
      <c r="I65" s="168" t="s">
        <v>8</v>
      </c>
      <c r="J65" s="169"/>
      <c r="K65" s="542" t="s">
        <v>48</v>
      </c>
      <c r="L65" s="542"/>
      <c r="M65" s="542"/>
    </row>
    <row r="66" spans="1:16" ht="15.75">
      <c r="A66" s="164"/>
      <c r="B66" s="164"/>
      <c r="C66" s="540">
        <f>Заполнить!B14</f>
        <v>0</v>
      </c>
      <c r="D66" s="540"/>
      <c r="E66" s="540"/>
      <c r="F66" s="540"/>
      <c r="G66" s="540"/>
      <c r="H66" s="166"/>
      <c r="I66" s="167"/>
      <c r="J66" s="166"/>
      <c r="K66" s="541">
        <f>Заполнить!H14</f>
        <v>0</v>
      </c>
      <c r="L66" s="541"/>
      <c r="M66" s="541"/>
      <c r="N66" s="6"/>
      <c r="O66" s="6"/>
      <c r="P66" s="6"/>
    </row>
    <row r="67" spans="1:16" ht="12.75" customHeight="1">
      <c r="A67" s="164"/>
      <c r="B67" s="164"/>
      <c r="C67" s="542" t="s">
        <v>7</v>
      </c>
      <c r="D67" s="542"/>
      <c r="E67" s="542"/>
      <c r="F67" s="542"/>
      <c r="G67" s="542"/>
      <c r="H67" s="169"/>
      <c r="I67" s="168" t="s">
        <v>8</v>
      </c>
      <c r="J67" s="169"/>
      <c r="K67" s="542" t="s">
        <v>48</v>
      </c>
      <c r="L67" s="542"/>
      <c r="M67" s="542"/>
      <c r="N67" s="6"/>
      <c r="O67" s="6"/>
      <c r="P67" s="6"/>
    </row>
    <row r="68" spans="1:16" ht="15.75">
      <c r="A68" s="164"/>
      <c r="B68" s="164"/>
      <c r="C68" s="540">
        <f>Заполнить!B15</f>
        <v>0</v>
      </c>
      <c r="D68" s="540"/>
      <c r="E68" s="540"/>
      <c r="F68" s="540"/>
      <c r="G68" s="540"/>
      <c r="H68" s="166"/>
      <c r="I68" s="167"/>
      <c r="J68" s="166"/>
      <c r="K68" s="541">
        <f>Заполнить!H15</f>
        <v>0</v>
      </c>
      <c r="L68" s="541"/>
      <c r="M68" s="541"/>
      <c r="N68" s="6"/>
      <c r="O68" s="6"/>
      <c r="P68" s="6"/>
    </row>
    <row r="69" spans="1:16" ht="12.75" customHeight="1">
      <c r="A69" s="164"/>
      <c r="B69" s="164"/>
      <c r="C69" s="542" t="s">
        <v>7</v>
      </c>
      <c r="D69" s="542"/>
      <c r="E69" s="542"/>
      <c r="F69" s="542"/>
      <c r="G69" s="542"/>
      <c r="H69" s="169"/>
      <c r="I69" s="168" t="s">
        <v>8</v>
      </c>
      <c r="J69" s="169"/>
      <c r="K69" s="542" t="s">
        <v>48</v>
      </c>
      <c r="L69" s="542"/>
      <c r="M69" s="542"/>
      <c r="N69" s="6"/>
      <c r="O69" s="6"/>
      <c r="P69" s="6"/>
    </row>
    <row r="70" spans="1:16" ht="12.75" customHeight="1">
      <c r="A70" s="164"/>
      <c r="B70" s="164"/>
      <c r="C70" s="540">
        <f>Заполнить!B16</f>
        <v>0</v>
      </c>
      <c r="D70" s="540"/>
      <c r="E70" s="540"/>
      <c r="F70" s="540"/>
      <c r="G70" s="540"/>
      <c r="H70" s="166"/>
      <c r="I70" s="167"/>
      <c r="J70" s="166"/>
      <c r="K70" s="541">
        <f>Заполнить!H16</f>
        <v>0</v>
      </c>
      <c r="L70" s="541"/>
      <c r="M70" s="541"/>
      <c r="N70" s="6"/>
      <c r="O70" s="6"/>
      <c r="P70" s="6"/>
    </row>
    <row r="71" spans="1:16" ht="12.75" customHeight="1">
      <c r="A71" s="164"/>
      <c r="B71" s="164"/>
      <c r="C71" s="542" t="s">
        <v>7</v>
      </c>
      <c r="D71" s="542"/>
      <c r="E71" s="542"/>
      <c r="F71" s="542"/>
      <c r="G71" s="542"/>
      <c r="H71" s="169"/>
      <c r="I71" s="168" t="s">
        <v>8</v>
      </c>
      <c r="J71" s="169"/>
      <c r="K71" s="542" t="s">
        <v>48</v>
      </c>
      <c r="L71" s="542"/>
      <c r="M71" s="542"/>
      <c r="N71" s="6"/>
      <c r="O71" s="6"/>
      <c r="P71" s="6"/>
    </row>
    <row r="72" spans="1:16" ht="12.75" customHeight="1" hidden="1">
      <c r="A72" s="164"/>
      <c r="B72" s="164"/>
      <c r="C72" s="540">
        <f>Заполнить!B17</f>
        <v>0</v>
      </c>
      <c r="D72" s="540"/>
      <c r="E72" s="540"/>
      <c r="F72" s="540"/>
      <c r="G72" s="540"/>
      <c r="H72" s="166"/>
      <c r="I72" s="167"/>
      <c r="J72" s="166"/>
      <c r="K72" s="541">
        <f>Заполнить!H17</f>
        <v>0</v>
      </c>
      <c r="L72" s="541"/>
      <c r="M72" s="541"/>
      <c r="N72" s="6"/>
      <c r="O72" s="6"/>
      <c r="P72" s="6"/>
    </row>
    <row r="73" spans="1:16" ht="12.75" customHeight="1" hidden="1">
      <c r="A73" s="164"/>
      <c r="B73" s="164"/>
      <c r="C73" s="542" t="s">
        <v>7</v>
      </c>
      <c r="D73" s="542"/>
      <c r="E73" s="542"/>
      <c r="F73" s="542"/>
      <c r="G73" s="542"/>
      <c r="H73" s="169"/>
      <c r="I73" s="168" t="s">
        <v>8</v>
      </c>
      <c r="J73" s="169"/>
      <c r="K73" s="542" t="s">
        <v>48</v>
      </c>
      <c r="L73" s="542"/>
      <c r="M73" s="542"/>
      <c r="N73" s="6"/>
      <c r="O73" s="6"/>
      <c r="P73" s="6"/>
    </row>
    <row r="74" spans="1:16" ht="12.75" customHeight="1" hidden="1">
      <c r="A74" s="164"/>
      <c r="B74" s="164"/>
      <c r="C74" s="540">
        <f>Заполнить!B18</f>
        <v>0</v>
      </c>
      <c r="D74" s="540"/>
      <c r="E74" s="540"/>
      <c r="F74" s="540"/>
      <c r="G74" s="540"/>
      <c r="H74" s="166"/>
      <c r="I74" s="167"/>
      <c r="J74" s="166"/>
      <c r="K74" s="541">
        <f>Заполнить!H18</f>
        <v>0</v>
      </c>
      <c r="L74" s="541"/>
      <c r="M74" s="541"/>
      <c r="N74" s="6"/>
      <c r="O74" s="6"/>
      <c r="P74" s="6"/>
    </row>
    <row r="75" spans="1:16" ht="12.75" customHeight="1" hidden="1">
      <c r="A75" s="164"/>
      <c r="B75" s="164"/>
      <c r="C75" s="542" t="s">
        <v>7</v>
      </c>
      <c r="D75" s="542"/>
      <c r="E75" s="542"/>
      <c r="F75" s="542"/>
      <c r="G75" s="542"/>
      <c r="H75" s="169"/>
      <c r="I75" s="168" t="s">
        <v>8</v>
      </c>
      <c r="J75" s="169"/>
      <c r="K75" s="542" t="s">
        <v>48</v>
      </c>
      <c r="L75" s="542"/>
      <c r="M75" s="542"/>
      <c r="N75" s="6"/>
      <c r="O75" s="6"/>
      <c r="P75" s="6"/>
    </row>
    <row r="76" spans="1:16" ht="12.75" customHeight="1" hidden="1">
      <c r="A76" s="164"/>
      <c r="B76" s="164"/>
      <c r="C76" s="540">
        <f>Заполнить!B19</f>
        <v>0</v>
      </c>
      <c r="D76" s="540"/>
      <c r="E76" s="540"/>
      <c r="F76" s="540"/>
      <c r="G76" s="540"/>
      <c r="H76" s="166"/>
      <c r="I76" s="167"/>
      <c r="J76" s="166"/>
      <c r="K76" s="541">
        <f>Заполнить!H19</f>
        <v>0</v>
      </c>
      <c r="L76" s="541"/>
      <c r="M76" s="541"/>
      <c r="N76" s="6"/>
      <c r="O76" s="6"/>
      <c r="P76" s="6"/>
    </row>
    <row r="77" spans="1:16" ht="12.75" customHeight="1" hidden="1">
      <c r="A77" s="164"/>
      <c r="B77" s="164"/>
      <c r="C77" s="542" t="s">
        <v>7</v>
      </c>
      <c r="D77" s="542"/>
      <c r="E77" s="542"/>
      <c r="F77" s="542"/>
      <c r="G77" s="542"/>
      <c r="H77" s="169"/>
      <c r="I77" s="168" t="s">
        <v>8</v>
      </c>
      <c r="J77" s="169"/>
      <c r="K77" s="542" t="s">
        <v>48</v>
      </c>
      <c r="L77" s="542"/>
      <c r="M77" s="542"/>
      <c r="N77" s="6"/>
      <c r="O77" s="6"/>
      <c r="P77" s="6"/>
    </row>
    <row r="78" spans="1:16" ht="12.75" customHeight="1" hidden="1">
      <c r="A78" s="164"/>
      <c r="B78" s="164"/>
      <c r="C78" s="540">
        <f>Заполнить!B20</f>
        <v>0</v>
      </c>
      <c r="D78" s="540"/>
      <c r="E78" s="540"/>
      <c r="F78" s="540"/>
      <c r="G78" s="540"/>
      <c r="H78" s="166"/>
      <c r="I78" s="167"/>
      <c r="J78" s="166"/>
      <c r="K78" s="541">
        <f>Заполнить!H20</f>
        <v>0</v>
      </c>
      <c r="L78" s="541"/>
      <c r="M78" s="541"/>
      <c r="N78" s="6"/>
      <c r="O78" s="6"/>
      <c r="P78" s="6"/>
    </row>
    <row r="79" spans="1:16" ht="12.75" customHeight="1" hidden="1">
      <c r="A79" s="164"/>
      <c r="B79" s="164"/>
      <c r="C79" s="542" t="s">
        <v>7</v>
      </c>
      <c r="D79" s="542"/>
      <c r="E79" s="542"/>
      <c r="F79" s="542"/>
      <c r="G79" s="542"/>
      <c r="H79" s="169"/>
      <c r="I79" s="168" t="s">
        <v>8</v>
      </c>
      <c r="J79" s="169"/>
      <c r="K79" s="542" t="s">
        <v>48</v>
      </c>
      <c r="L79" s="542"/>
      <c r="M79" s="542"/>
      <c r="N79" s="6"/>
      <c r="O79" s="6"/>
      <c r="P79" s="6"/>
    </row>
    <row r="80" spans="1:16" ht="12.75" customHeight="1" hidden="1">
      <c r="A80" s="164"/>
      <c r="B80" s="164"/>
      <c r="C80" s="540">
        <f>Заполнить!B21</f>
        <v>0</v>
      </c>
      <c r="D80" s="540"/>
      <c r="E80" s="540"/>
      <c r="F80" s="540"/>
      <c r="G80" s="540"/>
      <c r="H80" s="166"/>
      <c r="I80" s="167"/>
      <c r="J80" s="166"/>
      <c r="K80" s="541">
        <f>Заполнить!H21</f>
        <v>0</v>
      </c>
      <c r="L80" s="541"/>
      <c r="M80" s="541"/>
      <c r="N80" s="6"/>
      <c r="O80" s="6"/>
      <c r="P80" s="6"/>
    </row>
    <row r="81" spans="1:16" ht="12.75" customHeight="1" hidden="1">
      <c r="A81" s="164"/>
      <c r="B81" s="164"/>
      <c r="C81" s="542" t="s">
        <v>7</v>
      </c>
      <c r="D81" s="542"/>
      <c r="E81" s="542"/>
      <c r="F81" s="542"/>
      <c r="G81" s="542"/>
      <c r="H81" s="169"/>
      <c r="I81" s="168" t="s">
        <v>8</v>
      </c>
      <c r="J81" s="169"/>
      <c r="K81" s="542" t="s">
        <v>48</v>
      </c>
      <c r="L81" s="542"/>
      <c r="M81" s="542"/>
      <c r="N81" s="6"/>
      <c r="O81" s="6"/>
      <c r="P81" s="6"/>
    </row>
    <row r="82" spans="1:16" ht="12.75" customHeight="1" hidden="1">
      <c r="A82" s="164"/>
      <c r="B82" s="164"/>
      <c r="C82" s="540">
        <f>Заполнить!B22</f>
        <v>0</v>
      </c>
      <c r="D82" s="540"/>
      <c r="E82" s="540"/>
      <c r="F82" s="540"/>
      <c r="G82" s="540"/>
      <c r="H82" s="166"/>
      <c r="I82" s="167"/>
      <c r="J82" s="166"/>
      <c r="K82" s="541">
        <f>Заполнить!H22</f>
        <v>0</v>
      </c>
      <c r="L82" s="541"/>
      <c r="M82" s="541"/>
      <c r="N82" s="6"/>
      <c r="O82" s="6"/>
      <c r="P82" s="6"/>
    </row>
    <row r="83" spans="1:16" ht="12.75" customHeight="1" hidden="1">
      <c r="A83" s="164"/>
      <c r="B83" s="164"/>
      <c r="C83" s="542" t="s">
        <v>7</v>
      </c>
      <c r="D83" s="542"/>
      <c r="E83" s="542"/>
      <c r="F83" s="542"/>
      <c r="G83" s="542"/>
      <c r="H83" s="169"/>
      <c r="I83" s="168" t="s">
        <v>8</v>
      </c>
      <c r="J83" s="169"/>
      <c r="K83" s="542" t="s">
        <v>48</v>
      </c>
      <c r="L83" s="542"/>
      <c r="M83" s="542"/>
      <c r="N83" s="6"/>
      <c r="O83" s="6"/>
      <c r="P83" s="6"/>
    </row>
    <row r="84" spans="1:16" ht="12.75" customHeight="1" hidden="1">
      <c r="A84" s="164"/>
      <c r="B84" s="164"/>
      <c r="C84" s="540">
        <f>Заполнить!B23</f>
        <v>0</v>
      </c>
      <c r="D84" s="540"/>
      <c r="E84" s="540"/>
      <c r="F84" s="540"/>
      <c r="G84" s="540"/>
      <c r="H84" s="166"/>
      <c r="I84" s="167"/>
      <c r="J84" s="166"/>
      <c r="K84" s="541">
        <f>Заполнить!H23</f>
        <v>0</v>
      </c>
      <c r="L84" s="541"/>
      <c r="M84" s="541"/>
      <c r="N84" s="6"/>
      <c r="O84" s="6"/>
      <c r="P84" s="6"/>
    </row>
    <row r="85" spans="1:16" ht="12.75" customHeight="1" hidden="1">
      <c r="A85" s="164"/>
      <c r="B85" s="164"/>
      <c r="C85" s="542" t="s">
        <v>7</v>
      </c>
      <c r="D85" s="542"/>
      <c r="E85" s="542"/>
      <c r="F85" s="542"/>
      <c r="G85" s="542"/>
      <c r="H85" s="169"/>
      <c r="I85" s="168" t="s">
        <v>8</v>
      </c>
      <c r="J85" s="169"/>
      <c r="K85" s="542" t="s">
        <v>48</v>
      </c>
      <c r="L85" s="542"/>
      <c r="M85" s="542"/>
      <c r="N85" s="6"/>
      <c r="O85" s="6"/>
      <c r="P85" s="6"/>
    </row>
    <row r="86" spans="1:16" ht="12.75" customHeight="1" hidden="1">
      <c r="A86" s="164"/>
      <c r="B86" s="164"/>
      <c r="C86" s="540">
        <f>Заполнить!B24</f>
        <v>0</v>
      </c>
      <c r="D86" s="540"/>
      <c r="E86" s="540"/>
      <c r="F86" s="540"/>
      <c r="G86" s="540"/>
      <c r="H86" s="166"/>
      <c r="I86" s="167"/>
      <c r="J86" s="166"/>
      <c r="K86" s="541">
        <f>Заполнить!H24</f>
        <v>0</v>
      </c>
      <c r="L86" s="541"/>
      <c r="M86" s="541"/>
      <c r="N86" s="6"/>
      <c r="O86" s="6"/>
      <c r="P86" s="6"/>
    </row>
    <row r="87" spans="1:16" ht="12.75" customHeight="1" hidden="1">
      <c r="A87" s="164"/>
      <c r="B87" s="164"/>
      <c r="C87" s="542" t="s">
        <v>7</v>
      </c>
      <c r="D87" s="542"/>
      <c r="E87" s="542"/>
      <c r="F87" s="542"/>
      <c r="G87" s="542"/>
      <c r="H87" s="169"/>
      <c r="I87" s="168" t="s">
        <v>8</v>
      </c>
      <c r="J87" s="169"/>
      <c r="K87" s="542" t="s">
        <v>48</v>
      </c>
      <c r="L87" s="542"/>
      <c r="M87" s="542"/>
      <c r="N87" s="6"/>
      <c r="O87" s="6"/>
      <c r="P87" s="6"/>
    </row>
    <row r="88" spans="1:16" ht="12.75" customHeight="1" hidden="1">
      <c r="A88" s="164"/>
      <c r="B88" s="164"/>
      <c r="C88" s="540">
        <f>Заполнить!B25</f>
        <v>0</v>
      </c>
      <c r="D88" s="540"/>
      <c r="E88" s="540"/>
      <c r="F88" s="540"/>
      <c r="G88" s="540"/>
      <c r="H88" s="166"/>
      <c r="I88" s="167"/>
      <c r="J88" s="166"/>
      <c r="K88" s="541">
        <f>Заполнить!H25</f>
        <v>0</v>
      </c>
      <c r="L88" s="541"/>
      <c r="M88" s="541"/>
      <c r="N88" s="6"/>
      <c r="O88" s="6"/>
      <c r="P88" s="6"/>
    </row>
    <row r="89" spans="1:16" ht="12.75" customHeight="1" hidden="1">
      <c r="A89" s="164"/>
      <c r="B89" s="164"/>
      <c r="C89" s="542" t="s">
        <v>7</v>
      </c>
      <c r="D89" s="542"/>
      <c r="E89" s="542"/>
      <c r="F89" s="542"/>
      <c r="G89" s="542"/>
      <c r="H89" s="169"/>
      <c r="I89" s="168" t="s">
        <v>8</v>
      </c>
      <c r="J89" s="169"/>
      <c r="K89" s="542" t="s">
        <v>48</v>
      </c>
      <c r="L89" s="542"/>
      <c r="M89" s="542"/>
      <c r="N89" s="6"/>
      <c r="O89" s="6"/>
      <c r="P89" s="6"/>
    </row>
    <row r="90" spans="1:16" ht="12.75" customHeight="1" hidden="1">
      <c r="A90" s="164"/>
      <c r="B90" s="164"/>
      <c r="C90" s="540">
        <f>Заполнить!B26</f>
        <v>0</v>
      </c>
      <c r="D90" s="540"/>
      <c r="E90" s="540"/>
      <c r="F90" s="540"/>
      <c r="G90" s="540"/>
      <c r="H90" s="166"/>
      <c r="I90" s="167"/>
      <c r="J90" s="166"/>
      <c r="K90" s="541">
        <f>Заполнить!H26</f>
        <v>0</v>
      </c>
      <c r="L90" s="541"/>
      <c r="M90" s="541"/>
      <c r="N90" s="6"/>
      <c r="O90" s="6"/>
      <c r="P90" s="6"/>
    </row>
    <row r="91" spans="1:13" ht="12.75" hidden="1">
      <c r="A91" s="161"/>
      <c r="B91" s="161"/>
      <c r="C91" s="542" t="s">
        <v>7</v>
      </c>
      <c r="D91" s="542"/>
      <c r="E91" s="542"/>
      <c r="F91" s="542"/>
      <c r="G91" s="542"/>
      <c r="H91" s="169"/>
      <c r="I91" s="168" t="s">
        <v>8</v>
      </c>
      <c r="J91" s="169"/>
      <c r="K91" s="542" t="s">
        <v>48</v>
      </c>
      <c r="L91" s="542"/>
      <c r="M91" s="542"/>
    </row>
    <row r="92" spans="1:16" ht="15.75" customHeight="1">
      <c r="A92" s="522" t="str">
        <f>CONCATENATE("Усі цінності, пронумеровані в цьому інвентаризаційному описі з №",A42," до №",A44,",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зберіганні.")</f>
        <v>Усі цінності, пронумеровані в цьому інвентаризаційному описі з №1 до №4, перевірені комісією в натурі в моїй присутності та внесені в опис, у зв’язку з чим претензій до інвентаризаційної комісії не маю. Цінності, перелічені в описі, знаходяться на моєму відповідальному зберіганні.</v>
      </c>
      <c r="B92" s="522"/>
      <c r="C92" s="522"/>
      <c r="D92" s="522"/>
      <c r="E92" s="522"/>
      <c r="F92" s="522"/>
      <c r="G92" s="522"/>
      <c r="H92" s="522"/>
      <c r="I92" s="522"/>
      <c r="J92" s="522"/>
      <c r="K92" s="522"/>
      <c r="L92" s="522"/>
      <c r="M92" s="522"/>
      <c r="N92" s="522"/>
      <c r="O92" s="522"/>
      <c r="P92" s="522"/>
    </row>
    <row r="93" spans="1:16" ht="15.75" customHeight="1">
      <c r="A93" s="522"/>
      <c r="B93" s="522"/>
      <c r="C93" s="522"/>
      <c r="D93" s="522"/>
      <c r="E93" s="522"/>
      <c r="F93" s="522"/>
      <c r="G93" s="522"/>
      <c r="H93" s="522"/>
      <c r="I93" s="522"/>
      <c r="J93" s="522"/>
      <c r="K93" s="522"/>
      <c r="L93" s="522"/>
      <c r="M93" s="522"/>
      <c r="N93" s="522"/>
      <c r="O93" s="522"/>
      <c r="P93" s="522"/>
    </row>
    <row r="94" ht="30.75" customHeight="1">
      <c r="A94" s="17" t="s">
        <v>6</v>
      </c>
    </row>
    <row r="95" spans="1:12" ht="12.75">
      <c r="A95" s="2" t="str">
        <f>Заполнить!B6</f>
        <v>«21» грудня 2019 р. №</v>
      </c>
      <c r="C95" s="543">
        <f>C23</f>
        <v>0</v>
      </c>
      <c r="D95" s="543"/>
      <c r="E95" s="543"/>
      <c r="F95" s="543"/>
      <c r="H95" s="25"/>
      <c r="J95" s="544">
        <f>I23</f>
        <v>0</v>
      </c>
      <c r="K95" s="544"/>
      <c r="L95" s="544"/>
    </row>
    <row r="96" spans="1:12" ht="12.75">
      <c r="A96" s="3"/>
      <c r="C96" s="518" t="s">
        <v>143</v>
      </c>
      <c r="D96" s="518"/>
      <c r="E96" s="518"/>
      <c r="F96" s="518"/>
      <c r="H96" s="95" t="s">
        <v>142</v>
      </c>
      <c r="J96" s="518" t="s">
        <v>48</v>
      </c>
      <c r="K96" s="518"/>
      <c r="L96" s="518"/>
    </row>
    <row r="97" spans="1:12" ht="15.75">
      <c r="A97" s="6" t="s">
        <v>270</v>
      </c>
      <c r="D97" s="543">
        <f>Заполнить!B18</f>
        <v>0</v>
      </c>
      <c r="E97" s="543"/>
      <c r="F97" s="543"/>
      <c r="H97" s="96"/>
      <c r="J97" s="546">
        <f>Заполнить!H18</f>
        <v>0</v>
      </c>
      <c r="K97" s="546"/>
      <c r="L97" s="546"/>
    </row>
    <row r="98" spans="4:12" ht="12.75">
      <c r="D98" s="525" t="s">
        <v>7</v>
      </c>
      <c r="E98" s="525"/>
      <c r="F98" s="525"/>
      <c r="H98" s="95" t="s">
        <v>8</v>
      </c>
      <c r="J98" s="518" t="s">
        <v>48</v>
      </c>
      <c r="K98" s="518"/>
      <c r="L98" s="518"/>
    </row>
    <row r="99" ht="15.75">
      <c r="A99" s="6" t="s">
        <v>37</v>
      </c>
    </row>
    <row r="100" spans="1:12" ht="12.75">
      <c r="A100" s="2" t="str">
        <f>Заполнить!B6</f>
        <v>«21» грудня 2019 р. №</v>
      </c>
      <c r="C100" s="546"/>
      <c r="D100" s="546"/>
      <c r="E100" s="546"/>
      <c r="F100" s="546"/>
      <c r="H100" s="25"/>
      <c r="J100" s="544"/>
      <c r="K100" s="544"/>
      <c r="L100" s="544"/>
    </row>
    <row r="101" spans="1:12" ht="12.75">
      <c r="A101" s="3" t="s">
        <v>38</v>
      </c>
      <c r="C101" s="525" t="s">
        <v>7</v>
      </c>
      <c r="D101" s="525"/>
      <c r="E101" s="525"/>
      <c r="F101" s="525"/>
      <c r="H101" s="95" t="s">
        <v>8</v>
      </c>
      <c r="J101" s="545" t="s">
        <v>48</v>
      </c>
      <c r="K101" s="545"/>
      <c r="L101" s="545"/>
    </row>
    <row r="102" ht="12.75">
      <c r="A102" s="3" t="s">
        <v>39</v>
      </c>
    </row>
    <row r="103" ht="12.75">
      <c r="A103" s="22" t="s">
        <v>40</v>
      </c>
    </row>
  </sheetData>
  <sheetProtection/>
  <mergeCells count="115">
    <mergeCell ref="D98:F98"/>
    <mergeCell ref="J98:L98"/>
    <mergeCell ref="C100:F100"/>
    <mergeCell ref="J100:L100"/>
    <mergeCell ref="C101:F101"/>
    <mergeCell ref="J101:L101"/>
    <mergeCell ref="A92:P93"/>
    <mergeCell ref="C95:F95"/>
    <mergeCell ref="J95:L95"/>
    <mergeCell ref="C96:F96"/>
    <mergeCell ref="J96:L96"/>
    <mergeCell ref="D97:F97"/>
    <mergeCell ref="J97:L97"/>
    <mergeCell ref="C89:G89"/>
    <mergeCell ref="K89:M89"/>
    <mergeCell ref="C90:G90"/>
    <mergeCell ref="K90:M90"/>
    <mergeCell ref="C91:G91"/>
    <mergeCell ref="K91:M91"/>
    <mergeCell ref="C86:G86"/>
    <mergeCell ref="K86:M86"/>
    <mergeCell ref="C87:G87"/>
    <mergeCell ref="K87:M87"/>
    <mergeCell ref="C88:G88"/>
    <mergeCell ref="K88:M88"/>
    <mergeCell ref="C83:G83"/>
    <mergeCell ref="K83:M83"/>
    <mergeCell ref="C84:G84"/>
    <mergeCell ref="K84:M84"/>
    <mergeCell ref="C85:G85"/>
    <mergeCell ref="K85:M85"/>
    <mergeCell ref="C80:G80"/>
    <mergeCell ref="K80:M80"/>
    <mergeCell ref="C81:G81"/>
    <mergeCell ref="K81:M81"/>
    <mergeCell ref="C82:G82"/>
    <mergeCell ref="K82:M82"/>
    <mergeCell ref="C77:G77"/>
    <mergeCell ref="K77:M77"/>
    <mergeCell ref="C78:G78"/>
    <mergeCell ref="K78:M78"/>
    <mergeCell ref="C79:G79"/>
    <mergeCell ref="K79:M79"/>
    <mergeCell ref="C74:G74"/>
    <mergeCell ref="K74:M74"/>
    <mergeCell ref="C75:G75"/>
    <mergeCell ref="K75:M75"/>
    <mergeCell ref="C76:G76"/>
    <mergeCell ref="K76:M76"/>
    <mergeCell ref="C71:G71"/>
    <mergeCell ref="K71:M71"/>
    <mergeCell ref="C72:G72"/>
    <mergeCell ref="K72:M72"/>
    <mergeCell ref="C73:G73"/>
    <mergeCell ref="K73:M73"/>
    <mergeCell ref="C68:G68"/>
    <mergeCell ref="K68:M68"/>
    <mergeCell ref="C69:G69"/>
    <mergeCell ref="K69:M69"/>
    <mergeCell ref="C70:G70"/>
    <mergeCell ref="K70:M70"/>
    <mergeCell ref="C65:G65"/>
    <mergeCell ref="K65:M65"/>
    <mergeCell ref="C66:G66"/>
    <mergeCell ref="K66:M66"/>
    <mergeCell ref="C67:G67"/>
    <mergeCell ref="K67:M67"/>
    <mergeCell ref="C62:G62"/>
    <mergeCell ref="K62:M62"/>
    <mergeCell ref="C63:G63"/>
    <mergeCell ref="K63:M63"/>
    <mergeCell ref="C64:G64"/>
    <mergeCell ref="K64:M64"/>
    <mergeCell ref="A48:G48"/>
    <mergeCell ref="A45:G45"/>
    <mergeCell ref="K39:K40"/>
    <mergeCell ref="L39:L40"/>
    <mergeCell ref="M39:M40"/>
    <mergeCell ref="N39:N40"/>
    <mergeCell ref="D38:D40"/>
    <mergeCell ref="E38:E40"/>
    <mergeCell ref="F38:F40"/>
    <mergeCell ref="O39:O40"/>
    <mergeCell ref="Q39:Q40"/>
    <mergeCell ref="H36:I38"/>
    <mergeCell ref="J36:J40"/>
    <mergeCell ref="K36:O38"/>
    <mergeCell ref="P36:P40"/>
    <mergeCell ref="Q36:Q37"/>
    <mergeCell ref="H39:H40"/>
    <mergeCell ref="I39:I40"/>
    <mergeCell ref="A35:C35"/>
    <mergeCell ref="A36:A40"/>
    <mergeCell ref="B36:B40"/>
    <mergeCell ref="C36:C40"/>
    <mergeCell ref="D36:F37"/>
    <mergeCell ref="G36:G40"/>
    <mergeCell ref="A19:P19"/>
    <mergeCell ref="A20:P21"/>
    <mergeCell ref="A23:B23"/>
    <mergeCell ref="C23:E23"/>
    <mergeCell ref="I23:K23"/>
    <mergeCell ref="A30:P31"/>
    <mergeCell ref="A12:P12"/>
    <mergeCell ref="A13:P13"/>
    <mergeCell ref="A14:P14"/>
    <mergeCell ref="A15:B15"/>
    <mergeCell ref="B16:D16"/>
    <mergeCell ref="A17:D17"/>
    <mergeCell ref="A4:D4"/>
    <mergeCell ref="A5:D5"/>
    <mergeCell ref="A7:P7"/>
    <mergeCell ref="A8:P8"/>
    <mergeCell ref="A9:P9"/>
    <mergeCell ref="A11:P11"/>
  </mergeCells>
  <dataValidations count="1">
    <dataValidation type="list" allowBlank="1" showInputMessage="1" showErrorMessage="1" sqref="A13:P13">
      <formula1>inma</formula1>
    </dataValidation>
  </dataValidations>
  <printOptions/>
  <pageMargins left="0.31496062992125984" right="0.31496062992125984" top="0.34" bottom="0.16" header="0.2" footer="0.16"/>
  <pageSetup horizontalDpi="600" verticalDpi="600" orientation="landscape" paperSize="9" scale="80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3:Q32"/>
  <sheetViews>
    <sheetView tabSelected="1" view="pageLayout" zoomScale="110" zoomScalePageLayoutView="110" workbookViewId="0" topLeftCell="A1">
      <selection activeCell="K5" sqref="K5:N5"/>
    </sheetView>
  </sheetViews>
  <sheetFormatPr defaultColWidth="9.00390625" defaultRowHeight="12.75"/>
  <cols>
    <col min="1" max="1" width="6.375" style="1" customWidth="1"/>
    <col min="2" max="2" width="33.00390625" style="1" customWidth="1"/>
    <col min="3" max="3" width="13.00390625" style="1" customWidth="1"/>
    <col min="4" max="4" width="18.125" style="1" customWidth="1"/>
    <col min="5" max="5" width="9.125" style="1" customWidth="1"/>
    <col min="6" max="6" width="8.00390625" style="1" customWidth="1"/>
    <col min="7" max="7" width="7.125" style="1" customWidth="1"/>
    <col min="8" max="8" width="9.25390625" style="92" bestFit="1" customWidth="1"/>
    <col min="9" max="9" width="11.75390625" style="30" customWidth="1"/>
    <col min="10" max="10" width="10.875" style="1" customWidth="1"/>
    <col min="11" max="11" width="9.25390625" style="92" bestFit="1" customWidth="1"/>
    <col min="12" max="12" width="12.375" style="92" customWidth="1"/>
    <col min="13" max="13" width="11.125" style="1" customWidth="1"/>
    <col min="14" max="14" width="10.00390625" style="1" customWidth="1"/>
    <col min="15" max="15" width="9.25390625" style="1" bestFit="1" customWidth="1"/>
    <col min="16" max="16" width="14.375" style="1" customWidth="1"/>
    <col min="17" max="19" width="9.125" style="1" customWidth="1"/>
    <col min="20" max="16384" width="9.125" style="1" customWidth="1"/>
  </cols>
  <sheetData>
    <row r="3" spans="11:14" ht="15.75">
      <c r="K3" s="497"/>
      <c r="L3" s="521" t="s">
        <v>1249</v>
      </c>
      <c r="M3" s="521"/>
      <c r="N3" s="521"/>
    </row>
    <row r="4" spans="2:14" ht="18.75">
      <c r="B4" s="218"/>
      <c r="K4" s="497"/>
      <c r="L4" s="497"/>
      <c r="M4" s="177"/>
      <c r="N4" s="497" t="s">
        <v>602</v>
      </c>
    </row>
    <row r="5" spans="1:14" ht="15" customHeight="1">
      <c r="A5" s="75"/>
      <c r="B5" s="75"/>
      <c r="C5" s="75"/>
      <c r="D5" s="75"/>
      <c r="J5" s="38"/>
      <c r="K5" s="547" t="s">
        <v>1258</v>
      </c>
      <c r="L5" s="547"/>
      <c r="M5" s="547"/>
      <c r="N5" s="547"/>
    </row>
    <row r="6" spans="1:14" ht="12.75" customHeight="1">
      <c r="A6" s="75"/>
      <c r="B6" s="75"/>
      <c r="C6" s="75"/>
      <c r="D6" s="75"/>
      <c r="J6" s="38"/>
      <c r="K6" s="219"/>
      <c r="L6" s="30"/>
      <c r="M6" s="30"/>
      <c r="N6" s="30"/>
    </row>
    <row r="7" spans="1:14" ht="18.75" customHeight="1">
      <c r="A7" s="75"/>
      <c r="B7" s="75"/>
      <c r="C7" s="75"/>
      <c r="D7" s="498"/>
      <c r="E7" s="218"/>
      <c r="F7" s="553" t="s">
        <v>1245</v>
      </c>
      <c r="G7" s="553"/>
      <c r="H7" s="553"/>
      <c r="I7" s="553"/>
      <c r="J7" s="262"/>
      <c r="K7" s="219"/>
      <c r="L7" s="219"/>
      <c r="M7" s="30"/>
      <c r="N7" s="30"/>
    </row>
    <row r="8" spans="1:14" ht="19.5" customHeight="1">
      <c r="A8" s="75"/>
      <c r="B8" s="75"/>
      <c r="C8" s="75"/>
      <c r="D8" s="554" t="s">
        <v>1254</v>
      </c>
      <c r="E8" s="554"/>
      <c r="F8" s="554"/>
      <c r="G8" s="554"/>
      <c r="H8" s="554"/>
      <c r="I8" s="554"/>
      <c r="J8" s="554"/>
      <c r="K8" s="554"/>
      <c r="L8" s="554"/>
      <c r="M8" s="30"/>
      <c r="N8" s="30"/>
    </row>
    <row r="9" spans="1:16" ht="20.25">
      <c r="A9" s="203"/>
      <c r="B9" s="553" t="s">
        <v>1255</v>
      </c>
      <c r="C9" s="553"/>
      <c r="D9" s="553"/>
      <c r="E9" s="553"/>
      <c r="F9" s="553"/>
      <c r="G9" s="553"/>
      <c r="H9" s="553"/>
      <c r="I9" s="553"/>
      <c r="J9" s="553"/>
      <c r="K9" s="553"/>
      <c r="L9" s="553"/>
      <c r="M9" s="553"/>
      <c r="N9" s="553"/>
      <c r="O9" s="553"/>
      <c r="P9" s="203"/>
    </row>
    <row r="10" ht="15" customHeight="1">
      <c r="L10" s="211"/>
    </row>
    <row r="11" spans="1:17" ht="12.75">
      <c r="A11" s="533" t="s">
        <v>23</v>
      </c>
      <c r="B11" s="533" t="s">
        <v>24</v>
      </c>
      <c r="C11" s="533" t="s">
        <v>25</v>
      </c>
      <c r="D11" s="533" t="s">
        <v>10</v>
      </c>
      <c r="E11" s="533"/>
      <c r="F11" s="533"/>
      <c r="G11" s="533" t="s">
        <v>11</v>
      </c>
      <c r="H11" s="533" t="s">
        <v>12</v>
      </c>
      <c r="I11" s="533"/>
      <c r="J11" s="533" t="s">
        <v>34</v>
      </c>
      <c r="K11" s="533" t="s">
        <v>36</v>
      </c>
      <c r="L11" s="533"/>
      <c r="M11" s="533"/>
      <c r="N11" s="533"/>
      <c r="O11" s="533"/>
      <c r="P11" s="533" t="s">
        <v>13</v>
      </c>
      <c r="Q11" s="534"/>
    </row>
    <row r="12" spans="1:17" ht="12.75">
      <c r="A12" s="533"/>
      <c r="B12" s="533"/>
      <c r="C12" s="533"/>
      <c r="D12" s="533"/>
      <c r="E12" s="533"/>
      <c r="F12" s="533"/>
      <c r="G12" s="533"/>
      <c r="H12" s="533"/>
      <c r="I12" s="533"/>
      <c r="J12" s="533"/>
      <c r="K12" s="533"/>
      <c r="L12" s="533"/>
      <c r="M12" s="533"/>
      <c r="N12" s="533"/>
      <c r="O12" s="533"/>
      <c r="P12" s="533"/>
      <c r="Q12" s="534"/>
    </row>
    <row r="13" spans="1:17" ht="12.75">
      <c r="A13" s="533"/>
      <c r="B13" s="533"/>
      <c r="C13" s="533"/>
      <c r="D13" s="535" t="s">
        <v>26</v>
      </c>
      <c r="E13" s="535" t="s">
        <v>14</v>
      </c>
      <c r="F13" s="535" t="s">
        <v>15</v>
      </c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9"/>
    </row>
    <row r="14" spans="1:17" ht="61.5" customHeight="1">
      <c r="A14" s="533"/>
      <c r="B14" s="533"/>
      <c r="C14" s="533"/>
      <c r="D14" s="535"/>
      <c r="E14" s="535"/>
      <c r="F14" s="535"/>
      <c r="G14" s="533"/>
      <c r="H14" s="551" t="s">
        <v>16</v>
      </c>
      <c r="I14" s="552" t="s">
        <v>17</v>
      </c>
      <c r="J14" s="533"/>
      <c r="K14" s="551" t="s">
        <v>16</v>
      </c>
      <c r="L14" s="551" t="s">
        <v>18</v>
      </c>
      <c r="M14" s="535" t="s">
        <v>1256</v>
      </c>
      <c r="N14" s="535" t="s">
        <v>19</v>
      </c>
      <c r="O14" s="535" t="s">
        <v>20</v>
      </c>
      <c r="P14" s="533"/>
      <c r="Q14" s="534"/>
    </row>
    <row r="15" spans="1:17" ht="12.75">
      <c r="A15" s="533"/>
      <c r="B15" s="533"/>
      <c r="C15" s="533"/>
      <c r="D15" s="535"/>
      <c r="E15" s="535"/>
      <c r="F15" s="535"/>
      <c r="G15" s="533"/>
      <c r="H15" s="551"/>
      <c r="I15" s="552"/>
      <c r="J15" s="533"/>
      <c r="K15" s="551"/>
      <c r="L15" s="551"/>
      <c r="M15" s="535"/>
      <c r="N15" s="535"/>
      <c r="O15" s="535"/>
      <c r="P15" s="533"/>
      <c r="Q15" s="534"/>
    </row>
    <row r="16" spans="1:17" ht="12.75">
      <c r="A16" s="11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11">
        <v>12</v>
      </c>
      <c r="M16" s="11">
        <v>13</v>
      </c>
      <c r="N16" s="11">
        <v>14</v>
      </c>
      <c r="O16" s="11">
        <v>15</v>
      </c>
      <c r="P16" s="11">
        <v>16</v>
      </c>
      <c r="Q16" s="9"/>
    </row>
    <row r="17" spans="1:16" ht="25.5" customHeight="1">
      <c r="A17" s="11"/>
      <c r="B17" s="548" t="s">
        <v>1257</v>
      </c>
      <c r="C17" s="549"/>
      <c r="D17" s="549"/>
      <c r="E17" s="549"/>
      <c r="F17" s="549"/>
      <c r="G17" s="549"/>
      <c r="H17" s="549"/>
      <c r="I17" s="549"/>
      <c r="J17" s="549"/>
      <c r="K17" s="549"/>
      <c r="L17" s="549"/>
      <c r="M17" s="549"/>
      <c r="N17" s="549"/>
      <c r="O17" s="549"/>
      <c r="P17" s="550"/>
    </row>
    <row r="18" spans="1:16" ht="12.75">
      <c r="A18" s="11"/>
      <c r="B18" s="555" t="s">
        <v>634</v>
      </c>
      <c r="C18" s="556"/>
      <c r="D18" s="556"/>
      <c r="E18" s="556"/>
      <c r="F18" s="556"/>
      <c r="G18" s="557"/>
      <c r="H18" s="408">
        <f>SUM(H19:H19)</f>
        <v>11413</v>
      </c>
      <c r="I18" s="408">
        <f>SUM(I19:I19)</f>
        <v>8660</v>
      </c>
      <c r="J18" s="408"/>
      <c r="K18" s="408">
        <f>SUM(K19:K19)</f>
        <v>11413</v>
      </c>
      <c r="L18" s="408">
        <f>SUM(L19:L19)</f>
        <v>8660</v>
      </c>
      <c r="M18" s="408">
        <f>SUM(M19:M19)</f>
        <v>4330</v>
      </c>
      <c r="N18" s="408">
        <f>SUM(N19:N19)</f>
        <v>8660</v>
      </c>
      <c r="O18" s="11"/>
      <c r="P18" s="11"/>
    </row>
    <row r="19" spans="1:16" ht="14.25" customHeight="1">
      <c r="A19" s="10">
        <v>1</v>
      </c>
      <c r="B19" s="194" t="s">
        <v>1124</v>
      </c>
      <c r="C19" s="12"/>
      <c r="D19" s="195"/>
      <c r="E19" s="12"/>
      <c r="F19" s="12"/>
      <c r="G19" s="10" t="s">
        <v>533</v>
      </c>
      <c r="H19" s="208">
        <v>11413</v>
      </c>
      <c r="I19" s="213">
        <v>8660</v>
      </c>
      <c r="J19" s="236"/>
      <c r="K19" s="208">
        <v>11413</v>
      </c>
      <c r="L19" s="213">
        <v>8660</v>
      </c>
      <c r="M19" s="20">
        <f>(L19)*50%</f>
        <v>4330</v>
      </c>
      <c r="N19" s="20">
        <v>8660</v>
      </c>
      <c r="O19" s="18"/>
      <c r="P19" s="12"/>
    </row>
    <row r="20" spans="1:16" ht="17.25" customHeight="1">
      <c r="A20" s="10"/>
      <c r="B20" s="555" t="s">
        <v>630</v>
      </c>
      <c r="C20" s="556"/>
      <c r="D20" s="556"/>
      <c r="E20" s="556"/>
      <c r="F20" s="556"/>
      <c r="G20" s="557"/>
      <c r="H20" s="409">
        <f>SUM(H21:H32)</f>
        <v>25</v>
      </c>
      <c r="I20" s="409">
        <f>SUM(I21:I32)</f>
        <v>2042</v>
      </c>
      <c r="J20" s="409"/>
      <c r="K20" s="409">
        <f>SUM(K21:K32)</f>
        <v>25</v>
      </c>
      <c r="L20" s="409">
        <f>SUM(L21:L32)</f>
        <v>2042</v>
      </c>
      <c r="M20" s="445">
        <f>SUM(M21:M32)</f>
        <v>1021</v>
      </c>
      <c r="N20" s="409">
        <f>SUM(N21:N32)</f>
        <v>1021</v>
      </c>
      <c r="O20" s="18"/>
      <c r="P20" s="12"/>
    </row>
    <row r="21" spans="1:16" ht="12.75">
      <c r="A21" s="10">
        <v>1</v>
      </c>
      <c r="B21" s="346" t="s">
        <v>641</v>
      </c>
      <c r="C21" s="236">
        <v>1994</v>
      </c>
      <c r="D21" s="363" t="s">
        <v>645</v>
      </c>
      <c r="E21" s="12"/>
      <c r="F21" s="12"/>
      <c r="G21" s="10" t="s">
        <v>533</v>
      </c>
      <c r="H21" s="350">
        <v>2</v>
      </c>
      <c r="I21" s="351">
        <v>4</v>
      </c>
      <c r="J21" s="236"/>
      <c r="K21" s="350">
        <v>2</v>
      </c>
      <c r="L21" s="351">
        <v>4</v>
      </c>
      <c r="M21" s="20">
        <f aca="true" t="shared" si="0" ref="M21:M32">(L21)*50%</f>
        <v>2</v>
      </c>
      <c r="N21" s="20">
        <f aca="true" t="shared" si="1" ref="N21:N32">L21-M21</f>
        <v>2</v>
      </c>
      <c r="O21" s="18"/>
      <c r="P21" s="12"/>
    </row>
    <row r="22" spans="1:16" ht="12.75">
      <c r="A22" s="10">
        <v>2</v>
      </c>
      <c r="B22" s="346" t="s">
        <v>642</v>
      </c>
      <c r="C22" s="242">
        <v>1994</v>
      </c>
      <c r="D22" s="363" t="s">
        <v>646</v>
      </c>
      <c r="E22" s="12"/>
      <c r="F22" s="12"/>
      <c r="G22" s="10" t="s">
        <v>533</v>
      </c>
      <c r="H22" s="350">
        <v>2</v>
      </c>
      <c r="I22" s="351">
        <v>264</v>
      </c>
      <c r="J22" s="236"/>
      <c r="K22" s="350">
        <v>2</v>
      </c>
      <c r="L22" s="351">
        <v>264</v>
      </c>
      <c r="M22" s="20">
        <f t="shared" si="0"/>
        <v>132</v>
      </c>
      <c r="N22" s="20">
        <f t="shared" si="1"/>
        <v>132</v>
      </c>
      <c r="O22" s="18"/>
      <c r="P22" s="12"/>
    </row>
    <row r="23" spans="1:16" ht="12.75">
      <c r="A23" s="10">
        <v>3</v>
      </c>
      <c r="B23" s="346" t="s">
        <v>532</v>
      </c>
      <c r="C23" s="242">
        <v>1994</v>
      </c>
      <c r="D23" s="363">
        <v>1130022</v>
      </c>
      <c r="E23" s="12"/>
      <c r="F23" s="12"/>
      <c r="G23" s="10" t="s">
        <v>533</v>
      </c>
      <c r="H23" s="350">
        <v>1</v>
      </c>
      <c r="I23" s="351">
        <v>358</v>
      </c>
      <c r="J23" s="236"/>
      <c r="K23" s="350">
        <v>1</v>
      </c>
      <c r="L23" s="351">
        <v>358</v>
      </c>
      <c r="M23" s="20">
        <f t="shared" si="0"/>
        <v>179</v>
      </c>
      <c r="N23" s="20">
        <f t="shared" si="1"/>
        <v>179</v>
      </c>
      <c r="O23" s="18"/>
      <c r="P23" s="12"/>
    </row>
    <row r="24" spans="1:16" ht="12.75">
      <c r="A24" s="10">
        <v>4</v>
      </c>
      <c r="B24" s="346" t="s">
        <v>643</v>
      </c>
      <c r="C24" s="242">
        <v>1994</v>
      </c>
      <c r="D24" s="363" t="s">
        <v>647</v>
      </c>
      <c r="E24" s="234"/>
      <c r="F24" s="234"/>
      <c r="G24" s="10" t="s">
        <v>533</v>
      </c>
      <c r="H24" s="350">
        <v>7</v>
      </c>
      <c r="I24" s="351">
        <v>259</v>
      </c>
      <c r="J24" s="237"/>
      <c r="K24" s="350">
        <v>7</v>
      </c>
      <c r="L24" s="351">
        <v>259</v>
      </c>
      <c r="M24" s="197">
        <f t="shared" si="0"/>
        <v>129.5</v>
      </c>
      <c r="N24" s="197">
        <f t="shared" si="1"/>
        <v>129.5</v>
      </c>
      <c r="O24" s="18"/>
      <c r="P24" s="12"/>
    </row>
    <row r="25" spans="1:16" ht="12.75">
      <c r="A25" s="10">
        <v>5</v>
      </c>
      <c r="B25" s="347" t="s">
        <v>644</v>
      </c>
      <c r="C25" s="242">
        <v>1994</v>
      </c>
      <c r="D25" s="393" t="s">
        <v>648</v>
      </c>
      <c r="E25" s="234"/>
      <c r="F25" s="234"/>
      <c r="G25" s="10" t="s">
        <v>533</v>
      </c>
      <c r="H25" s="350">
        <v>2</v>
      </c>
      <c r="I25" s="351">
        <v>102</v>
      </c>
      <c r="J25" s="237"/>
      <c r="K25" s="350">
        <v>2</v>
      </c>
      <c r="L25" s="351">
        <v>102</v>
      </c>
      <c r="M25" s="197">
        <f t="shared" si="0"/>
        <v>51</v>
      </c>
      <c r="N25" s="197">
        <f t="shared" si="1"/>
        <v>51</v>
      </c>
      <c r="O25" s="18"/>
      <c r="P25" s="12"/>
    </row>
    <row r="26" spans="1:16" ht="12.75">
      <c r="A26" s="10">
        <v>6</v>
      </c>
      <c r="B26" s="347" t="s">
        <v>644</v>
      </c>
      <c r="C26" s="242">
        <v>1994</v>
      </c>
      <c r="D26" s="393">
        <v>1130076</v>
      </c>
      <c r="E26" s="12"/>
      <c r="F26" s="12"/>
      <c r="G26" s="10" t="s">
        <v>533</v>
      </c>
      <c r="H26" s="350">
        <v>1</v>
      </c>
      <c r="I26" s="351">
        <v>62</v>
      </c>
      <c r="J26" s="236"/>
      <c r="K26" s="350">
        <v>1</v>
      </c>
      <c r="L26" s="351">
        <v>62</v>
      </c>
      <c r="M26" s="20">
        <f t="shared" si="0"/>
        <v>31</v>
      </c>
      <c r="N26" s="20">
        <f t="shared" si="1"/>
        <v>31</v>
      </c>
      <c r="O26" s="18"/>
      <c r="P26" s="12"/>
    </row>
    <row r="27" spans="1:16" ht="12.75">
      <c r="A27" s="10">
        <v>7</v>
      </c>
      <c r="B27" s="352" t="s">
        <v>649</v>
      </c>
      <c r="C27" s="242" t="s">
        <v>1215</v>
      </c>
      <c r="D27" s="393" t="s">
        <v>655</v>
      </c>
      <c r="E27" s="234"/>
      <c r="F27" s="234"/>
      <c r="G27" s="10" t="s">
        <v>533</v>
      </c>
      <c r="H27" s="350">
        <v>4</v>
      </c>
      <c r="I27" s="351">
        <v>209</v>
      </c>
      <c r="J27" s="237"/>
      <c r="K27" s="350">
        <v>4</v>
      </c>
      <c r="L27" s="351">
        <v>209</v>
      </c>
      <c r="M27" s="197">
        <f t="shared" si="0"/>
        <v>104.5</v>
      </c>
      <c r="N27" s="197">
        <f t="shared" si="1"/>
        <v>104.5</v>
      </c>
      <c r="O27" s="18"/>
      <c r="P27" s="12"/>
    </row>
    <row r="28" spans="1:16" ht="12.75">
      <c r="A28" s="10">
        <v>8</v>
      </c>
      <c r="B28" s="347" t="s">
        <v>650</v>
      </c>
      <c r="C28" s="242" t="s">
        <v>1216</v>
      </c>
      <c r="D28" s="393">
        <v>1130296</v>
      </c>
      <c r="E28" s="12"/>
      <c r="F28" s="12"/>
      <c r="G28" s="10" t="s">
        <v>533</v>
      </c>
      <c r="H28" s="353">
        <v>1</v>
      </c>
      <c r="I28" s="354">
        <v>15</v>
      </c>
      <c r="J28" s="236"/>
      <c r="K28" s="353">
        <v>1</v>
      </c>
      <c r="L28" s="354">
        <v>15</v>
      </c>
      <c r="M28" s="20">
        <f t="shared" si="0"/>
        <v>7.5</v>
      </c>
      <c r="N28" s="20">
        <f t="shared" si="1"/>
        <v>7.5</v>
      </c>
      <c r="O28" s="18"/>
      <c r="P28" s="12"/>
    </row>
    <row r="29" spans="1:16" ht="12.75">
      <c r="A29" s="10">
        <v>9</v>
      </c>
      <c r="B29" s="347" t="s">
        <v>651</v>
      </c>
      <c r="C29" s="242" t="s">
        <v>1216</v>
      </c>
      <c r="D29" s="393" t="s">
        <v>656</v>
      </c>
      <c r="E29" s="234"/>
      <c r="F29" s="234"/>
      <c r="G29" s="10" t="s">
        <v>533</v>
      </c>
      <c r="H29" s="208">
        <v>2</v>
      </c>
      <c r="I29" s="213">
        <v>66</v>
      </c>
      <c r="J29" s="237"/>
      <c r="K29" s="208">
        <v>2</v>
      </c>
      <c r="L29" s="213">
        <v>66</v>
      </c>
      <c r="M29" s="197">
        <f t="shared" si="0"/>
        <v>33</v>
      </c>
      <c r="N29" s="197">
        <f t="shared" si="1"/>
        <v>33</v>
      </c>
      <c r="O29" s="18"/>
      <c r="P29" s="12"/>
    </row>
    <row r="30" spans="1:16" ht="12.75">
      <c r="A30" s="10">
        <v>10</v>
      </c>
      <c r="B30" s="347" t="s">
        <v>652</v>
      </c>
      <c r="C30" s="242" t="s">
        <v>1217</v>
      </c>
      <c r="D30" s="393">
        <v>1130298</v>
      </c>
      <c r="E30" s="234"/>
      <c r="F30" s="234"/>
      <c r="G30" s="10" t="s">
        <v>533</v>
      </c>
      <c r="H30" s="208">
        <v>1</v>
      </c>
      <c r="I30" s="213">
        <v>178</v>
      </c>
      <c r="J30" s="237"/>
      <c r="K30" s="208">
        <v>1</v>
      </c>
      <c r="L30" s="213">
        <v>178</v>
      </c>
      <c r="M30" s="197">
        <f t="shared" si="0"/>
        <v>89</v>
      </c>
      <c r="N30" s="197">
        <f t="shared" si="1"/>
        <v>89</v>
      </c>
      <c r="O30" s="18"/>
      <c r="P30" s="12"/>
    </row>
    <row r="31" spans="1:16" ht="12.75">
      <c r="A31" s="10">
        <v>11</v>
      </c>
      <c r="B31" s="347" t="s">
        <v>653</v>
      </c>
      <c r="C31" s="242" t="s">
        <v>1218</v>
      </c>
      <c r="D31" s="393">
        <v>1130315</v>
      </c>
      <c r="E31" s="234"/>
      <c r="F31" s="234"/>
      <c r="G31" s="10" t="s">
        <v>533</v>
      </c>
      <c r="H31" s="208">
        <v>1</v>
      </c>
      <c r="I31" s="213">
        <v>495</v>
      </c>
      <c r="J31" s="237"/>
      <c r="K31" s="208">
        <v>1</v>
      </c>
      <c r="L31" s="213">
        <v>495</v>
      </c>
      <c r="M31" s="197">
        <f t="shared" si="0"/>
        <v>247.5</v>
      </c>
      <c r="N31" s="197">
        <f t="shared" si="1"/>
        <v>247.5</v>
      </c>
      <c r="O31" s="18"/>
      <c r="P31" s="12"/>
    </row>
    <row r="32" spans="1:16" ht="12.75">
      <c r="A32" s="10">
        <v>12</v>
      </c>
      <c r="B32" s="347" t="s">
        <v>654</v>
      </c>
      <c r="C32" s="242" t="s">
        <v>1219</v>
      </c>
      <c r="D32" s="393">
        <v>1130328</v>
      </c>
      <c r="E32" s="234"/>
      <c r="F32" s="234"/>
      <c r="G32" s="10" t="s">
        <v>533</v>
      </c>
      <c r="H32" s="208">
        <v>1</v>
      </c>
      <c r="I32" s="213">
        <v>30</v>
      </c>
      <c r="J32" s="237"/>
      <c r="K32" s="208">
        <v>1</v>
      </c>
      <c r="L32" s="213">
        <v>30</v>
      </c>
      <c r="M32" s="197">
        <f t="shared" si="0"/>
        <v>15</v>
      </c>
      <c r="N32" s="197">
        <f t="shared" si="1"/>
        <v>15</v>
      </c>
      <c r="O32" s="18"/>
      <c r="P32" s="12"/>
    </row>
  </sheetData>
  <sheetProtection/>
  <mergeCells count="29">
    <mergeCell ref="A11:A15"/>
    <mergeCell ref="C11:C15"/>
    <mergeCell ref="B9:O9"/>
    <mergeCell ref="D11:F12"/>
    <mergeCell ref="B20:G20"/>
    <mergeCell ref="B18:G18"/>
    <mergeCell ref="N14:N15"/>
    <mergeCell ref="O14:O15"/>
    <mergeCell ref="L14:L15"/>
    <mergeCell ref="E13:E15"/>
    <mergeCell ref="Q14:Q15"/>
    <mergeCell ref="F7:I7"/>
    <mergeCell ref="D8:L8"/>
    <mergeCell ref="P11:P15"/>
    <mergeCell ref="J11:J15"/>
    <mergeCell ref="K14:K15"/>
    <mergeCell ref="K11:O13"/>
    <mergeCell ref="M14:M15"/>
    <mergeCell ref="Q11:Q12"/>
    <mergeCell ref="L3:N3"/>
    <mergeCell ref="K5:N5"/>
    <mergeCell ref="B17:P17"/>
    <mergeCell ref="G11:G15"/>
    <mergeCell ref="D13:D15"/>
    <mergeCell ref="H11:I13"/>
    <mergeCell ref="B11:B15"/>
    <mergeCell ref="F13:F15"/>
    <mergeCell ref="H14:H15"/>
    <mergeCell ref="I14:I15"/>
  </mergeCells>
  <printOptions/>
  <pageMargins left="0.31496062992125984" right="0.31496062992125984" top="0.9448818897637796" bottom="0.35433070866141736" header="0.1968503937007874" footer="0.15748031496062992"/>
  <pageSetup fitToHeight="0" fitToWidth="1" horizontalDpi="600" verticalDpi="600" orientation="landscape" paperSize="9" scale="7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Фещук</dc:creator>
  <cp:keywords/>
  <dc:description/>
  <cp:lastModifiedBy>Света</cp:lastModifiedBy>
  <cp:lastPrinted>2021-06-17T11:01:15Z</cp:lastPrinted>
  <dcterms:created xsi:type="dcterms:W3CDTF">1999-07-07T07:42:48Z</dcterms:created>
  <dcterms:modified xsi:type="dcterms:W3CDTF">2021-06-17T11:01:55Z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